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AD23B46-4DB7-46B9-A239-6CF3B188D4EF}" xr6:coauthVersionLast="47" xr6:coauthVersionMax="47" xr10:uidLastSave="{00000000-0000-0000-0000-000000000000}"/>
  <bookViews>
    <workbookView xWindow="-120" yWindow="-120" windowWidth="38640" windowHeight="21120" tabRatio="800" activeTab="2" xr2:uid="{00000000-000D-0000-FFFF-FFFF00000000}"/>
  </bookViews>
  <sheets>
    <sheet name="Vulnerabilidad (V)" sheetId="115" r:id="rId1"/>
    <sheet name="Dimensiones DS DE" sheetId="136" r:id="rId2"/>
    <sheet name="DS factores" sheetId="137" r:id="rId3"/>
    <sheet name="DS parámetros" sheetId="116" r:id="rId4"/>
    <sheet name="DE factores" sheetId="119" r:id="rId5"/>
    <sheet name="DE parámetros" sheetId="122" r:id="rId6"/>
  </sheets>
  <definedNames>
    <definedName name="_xlnm.Print_Area" localSheetId="5">'DE parámetros'!#REF!</definedName>
    <definedName name="_xlnm.Print_Area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37" l="1"/>
  <c r="D14" i="137"/>
  <c r="E14" i="137"/>
  <c r="C23" i="137" l="1"/>
  <c r="C22" i="137"/>
  <c r="C21" i="137"/>
  <c r="F20" i="137"/>
  <c r="E20" i="137"/>
  <c r="D20" i="137"/>
  <c r="F15" i="137"/>
  <c r="F16" i="137" s="1"/>
  <c r="E15" i="137"/>
  <c r="E16" i="137" s="1"/>
  <c r="F11" i="137"/>
  <c r="E11" i="137"/>
  <c r="D11" i="137"/>
  <c r="X13" i="115"/>
  <c r="I51" i="115" s="1"/>
  <c r="X14" i="115"/>
  <c r="I52" i="115" s="1"/>
  <c r="X15" i="115"/>
  <c r="I53" i="115" s="1"/>
  <c r="X16" i="115"/>
  <c r="I54" i="115" s="1"/>
  <c r="X12" i="115"/>
  <c r="I50" i="115" s="1"/>
  <c r="BT16" i="116"/>
  <c r="BS16" i="116"/>
  <c r="BR16" i="116"/>
  <c r="BQ16" i="116"/>
  <c r="BS15" i="116"/>
  <c r="BR15" i="116"/>
  <c r="BQ15" i="116"/>
  <c r="BR14" i="116"/>
  <c r="BR17" i="116" s="1"/>
  <c r="BR18" i="116" s="1"/>
  <c r="BR27" i="116" s="1"/>
  <c r="BQ14" i="116"/>
  <c r="BQ13" i="116"/>
  <c r="BU17" i="116"/>
  <c r="BU18" i="116" s="1"/>
  <c r="BU26" i="116" s="1"/>
  <c r="BT17" i="116"/>
  <c r="BT18" i="116" s="1"/>
  <c r="BT25" i="116" s="1"/>
  <c r="W17" i="115"/>
  <c r="BQ11" i="116"/>
  <c r="BR11" i="116"/>
  <c r="BS11" i="116"/>
  <c r="BT11" i="116"/>
  <c r="BU11" i="116"/>
  <c r="BP28" i="116"/>
  <c r="BP27" i="116"/>
  <c r="BP26" i="116"/>
  <c r="BP25" i="116"/>
  <c r="BP24" i="116"/>
  <c r="BU23" i="116"/>
  <c r="BT23" i="116"/>
  <c r="BS23" i="116"/>
  <c r="BR23" i="116"/>
  <c r="BQ23" i="116"/>
  <c r="I55" i="115" l="1"/>
  <c r="D15" i="137"/>
  <c r="D16" i="137" s="1"/>
  <c r="D22" i="137" s="1"/>
  <c r="E23" i="137"/>
  <c r="E22" i="137"/>
  <c r="E21" i="137"/>
  <c r="F22" i="137"/>
  <c r="F21" i="137"/>
  <c r="F23" i="137"/>
  <c r="BR24" i="116"/>
  <c r="BS17" i="116"/>
  <c r="BS18" i="116" s="1"/>
  <c r="BS28" i="116" s="1"/>
  <c r="BT27" i="116"/>
  <c r="BT26" i="116"/>
  <c r="BR26" i="116"/>
  <c r="BT24" i="116"/>
  <c r="BR25" i="116"/>
  <c r="BU27" i="116"/>
  <c r="BU28" i="116"/>
  <c r="BR28" i="116"/>
  <c r="BU24" i="116"/>
  <c r="BT28" i="116"/>
  <c r="BU25" i="116"/>
  <c r="BQ17" i="116"/>
  <c r="BQ18" i="116" s="1"/>
  <c r="X17" i="115"/>
  <c r="E29" i="115"/>
  <c r="G29" i="115"/>
  <c r="L29" i="115"/>
  <c r="N29" i="115"/>
  <c r="P29" i="115"/>
  <c r="R29" i="115"/>
  <c r="W29" i="115"/>
  <c r="Y29" i="115"/>
  <c r="P17" i="115"/>
  <c r="Z24" i="115"/>
  <c r="Q50" i="115" s="1"/>
  <c r="D23" i="137" l="1"/>
  <c r="G23" i="137" s="1"/>
  <c r="H50" i="115" s="1"/>
  <c r="D21" i="137"/>
  <c r="G21" i="137" s="1"/>
  <c r="D50" i="115" s="1"/>
  <c r="E24" i="137"/>
  <c r="F24" i="137"/>
  <c r="G22" i="137"/>
  <c r="F50" i="115" s="1"/>
  <c r="BS27" i="116"/>
  <c r="BS26" i="116"/>
  <c r="BS24" i="116"/>
  <c r="BS25" i="116"/>
  <c r="BT29" i="116"/>
  <c r="BU29" i="116"/>
  <c r="BQ26" i="116"/>
  <c r="BV26" i="116" s="1"/>
  <c r="BV34" i="116" s="1"/>
  <c r="BQ24" i="116"/>
  <c r="BQ25" i="116"/>
  <c r="BQ28" i="116"/>
  <c r="BV28" i="116" s="1"/>
  <c r="BV36" i="116" s="1"/>
  <c r="BQ27" i="116"/>
  <c r="BV27" i="116" s="1"/>
  <c r="BV35" i="116" s="1"/>
  <c r="BR29" i="116"/>
  <c r="E14" i="119"/>
  <c r="E15" i="119" s="1"/>
  <c r="E16" i="119" s="1"/>
  <c r="D14" i="119"/>
  <c r="D13" i="119"/>
  <c r="BE23" i="122"/>
  <c r="BY23" i="122"/>
  <c r="BP23" i="122"/>
  <c r="C23" i="119"/>
  <c r="C22" i="119"/>
  <c r="C21" i="119"/>
  <c r="F20" i="119"/>
  <c r="E20" i="119"/>
  <c r="D20" i="119"/>
  <c r="F15" i="119"/>
  <c r="F16" i="119" s="1"/>
  <c r="F11" i="119"/>
  <c r="E11" i="119"/>
  <c r="D11" i="119"/>
  <c r="AT23" i="122"/>
  <c r="R23" i="122"/>
  <c r="G23" i="122"/>
  <c r="AF27" i="122"/>
  <c r="AF26" i="122"/>
  <c r="AF25" i="122"/>
  <c r="AF24" i="122"/>
  <c r="AJ23" i="122"/>
  <c r="AI23" i="122"/>
  <c r="AH23" i="122"/>
  <c r="AG23" i="122"/>
  <c r="AJ12" i="122"/>
  <c r="AI12" i="122"/>
  <c r="AH12" i="122"/>
  <c r="AG12" i="122"/>
  <c r="CZ28" i="122"/>
  <c r="DE23" i="122" s="1"/>
  <c r="CO28" i="122"/>
  <c r="BY28" i="122"/>
  <c r="BP28" i="122"/>
  <c r="CZ27" i="122"/>
  <c r="DD23" i="122" s="1"/>
  <c r="CO27" i="122"/>
  <c r="BY27" i="122"/>
  <c r="BP27" i="122"/>
  <c r="CZ26" i="122"/>
  <c r="DC23" i="122" s="1"/>
  <c r="CO26" i="122"/>
  <c r="BY26" i="122"/>
  <c r="BP26" i="122"/>
  <c r="CZ25" i="122"/>
  <c r="DB23" i="122" s="1"/>
  <c r="CO25" i="122"/>
  <c r="BY25" i="122"/>
  <c r="BP25" i="122"/>
  <c r="CZ24" i="122"/>
  <c r="DA23" i="122" s="1"/>
  <c r="CO24" i="122"/>
  <c r="BY24" i="122"/>
  <c r="BP24" i="122"/>
  <c r="CZ23" i="122"/>
  <c r="CT23" i="122"/>
  <c r="CS23" i="122"/>
  <c r="CR23" i="122"/>
  <c r="CQ23" i="122"/>
  <c r="CP23" i="122"/>
  <c r="CO23" i="122"/>
  <c r="CD23" i="122"/>
  <c r="CC23" i="122"/>
  <c r="CB23" i="122"/>
  <c r="CA23" i="122"/>
  <c r="BZ23" i="122"/>
  <c r="BU23" i="122"/>
  <c r="BT23" i="122"/>
  <c r="BS23" i="122"/>
  <c r="BR23" i="122"/>
  <c r="BQ23" i="122"/>
  <c r="DE12" i="122"/>
  <c r="DD12" i="122"/>
  <c r="DC12" i="122"/>
  <c r="DB12" i="122"/>
  <c r="DA12" i="122"/>
  <c r="CT12" i="122"/>
  <c r="CS12" i="122"/>
  <c r="CR12" i="122"/>
  <c r="CQ12" i="122"/>
  <c r="CP12" i="122"/>
  <c r="CD12" i="122"/>
  <c r="CC12" i="122"/>
  <c r="CB12" i="122"/>
  <c r="CA12" i="122"/>
  <c r="BZ12" i="122"/>
  <c r="BU12" i="122"/>
  <c r="BT12" i="122"/>
  <c r="BS12" i="122"/>
  <c r="BR12" i="122"/>
  <c r="BQ12" i="122"/>
  <c r="BE28" i="122"/>
  <c r="AT28" i="122"/>
  <c r="R28" i="122"/>
  <c r="G28" i="122"/>
  <c r="BE27" i="122"/>
  <c r="AT27" i="122"/>
  <c r="R27" i="122"/>
  <c r="G27" i="122"/>
  <c r="BE26" i="122"/>
  <c r="AT26" i="122"/>
  <c r="R26" i="122"/>
  <c r="G26" i="122"/>
  <c r="BE25" i="122"/>
  <c r="AT25" i="122"/>
  <c r="R25" i="122"/>
  <c r="G25" i="122"/>
  <c r="BE24" i="122"/>
  <c r="AT24" i="122"/>
  <c r="R24" i="122"/>
  <c r="G24" i="122"/>
  <c r="BJ23" i="122"/>
  <c r="BI23" i="122"/>
  <c r="BH23" i="122"/>
  <c r="BG23" i="122"/>
  <c r="BF23" i="122"/>
  <c r="AY23" i="122"/>
  <c r="AX23" i="122"/>
  <c r="AW23" i="122"/>
  <c r="AV23" i="122"/>
  <c r="AU23" i="122"/>
  <c r="W23" i="122"/>
  <c r="V23" i="122"/>
  <c r="U23" i="122"/>
  <c r="T23" i="122"/>
  <c r="S23" i="122"/>
  <c r="L23" i="122"/>
  <c r="K23" i="122"/>
  <c r="J23" i="122"/>
  <c r="I23" i="122"/>
  <c r="H23" i="122"/>
  <c r="BJ12" i="122"/>
  <c r="BI12" i="122"/>
  <c r="BH12" i="122"/>
  <c r="BG12" i="122"/>
  <c r="BF12" i="122"/>
  <c r="AY12" i="122"/>
  <c r="AX12" i="122"/>
  <c r="AW12" i="122"/>
  <c r="AV12" i="122"/>
  <c r="AU12" i="122"/>
  <c r="W12" i="122"/>
  <c r="V12" i="122"/>
  <c r="U12" i="122"/>
  <c r="T12" i="122"/>
  <c r="S12" i="122"/>
  <c r="L12" i="122"/>
  <c r="K12" i="122"/>
  <c r="J12" i="122"/>
  <c r="I12" i="122"/>
  <c r="H12" i="122"/>
  <c r="AS16" i="116"/>
  <c r="AR16" i="116"/>
  <c r="AR15" i="116"/>
  <c r="AQ16" i="116"/>
  <c r="AQ15" i="116"/>
  <c r="AQ14" i="116"/>
  <c r="AF16" i="116"/>
  <c r="AF15" i="116"/>
  <c r="AF14" i="116"/>
  <c r="AE13" i="116"/>
  <c r="I13" i="116"/>
  <c r="Y23" i="116"/>
  <c r="X23" i="116"/>
  <c r="W23" i="116"/>
  <c r="Y11" i="116"/>
  <c r="X11" i="116"/>
  <c r="W11" i="116"/>
  <c r="AE11" i="116"/>
  <c r="AF11" i="116"/>
  <c r="AG11" i="116"/>
  <c r="AH11" i="116"/>
  <c r="AI11" i="116"/>
  <c r="AE23" i="116"/>
  <c r="AF23" i="116"/>
  <c r="AG23" i="116"/>
  <c r="AH23" i="116"/>
  <c r="AI23" i="116"/>
  <c r="AD24" i="116"/>
  <c r="AD25" i="116"/>
  <c r="AD26" i="116"/>
  <c r="AD27" i="116"/>
  <c r="AD28" i="116"/>
  <c r="D24" i="137" l="1"/>
  <c r="F35" i="137"/>
  <c r="G29" i="137"/>
  <c r="F37" i="137"/>
  <c r="F36" i="137"/>
  <c r="G28" i="137"/>
  <c r="E35" i="137"/>
  <c r="E37" i="137"/>
  <c r="E36" i="137"/>
  <c r="G24" i="137"/>
  <c r="D35" i="137"/>
  <c r="D36" i="137"/>
  <c r="G27" i="137"/>
  <c r="D37" i="137"/>
  <c r="BV25" i="116"/>
  <c r="BV33" i="116" s="1"/>
  <c r="BS29" i="116"/>
  <c r="BQ29" i="116"/>
  <c r="BV24" i="116"/>
  <c r="D15" i="119"/>
  <c r="D16" i="119" s="1"/>
  <c r="E21" i="119"/>
  <c r="E23" i="119"/>
  <c r="E22" i="119"/>
  <c r="F23" i="119"/>
  <c r="F22" i="119"/>
  <c r="F21" i="119"/>
  <c r="D21" i="119"/>
  <c r="D23" i="119"/>
  <c r="D22" i="119"/>
  <c r="G37" i="137" l="1"/>
  <c r="G43" i="137" s="1"/>
  <c r="G36" i="137"/>
  <c r="G42" i="137" s="1"/>
  <c r="G35" i="137"/>
  <c r="G41" i="137" s="1"/>
  <c r="BV29" i="116"/>
  <c r="BV32" i="116"/>
  <c r="G23" i="119"/>
  <c r="F36" i="119" s="1"/>
  <c r="G22" i="119"/>
  <c r="F35" i="119"/>
  <c r="F37" i="119"/>
  <c r="G29" i="119"/>
  <c r="D24" i="119"/>
  <c r="G21" i="119"/>
  <c r="F24" i="119"/>
  <c r="E24" i="119"/>
  <c r="G44" i="137" l="1"/>
  <c r="G45" i="137" s="1"/>
  <c r="G47" i="137" s="1"/>
  <c r="G48" i="137" s="1"/>
  <c r="L50" i="115"/>
  <c r="N50" i="115"/>
  <c r="P50" i="115"/>
  <c r="D37" i="119"/>
  <c r="G24" i="119"/>
  <c r="D36" i="119"/>
  <c r="D35" i="119"/>
  <c r="G27" i="119"/>
  <c r="E37" i="119"/>
  <c r="E36" i="119"/>
  <c r="G28" i="119"/>
  <c r="E35" i="119"/>
  <c r="G35" i="119" l="1"/>
  <c r="G41" i="119" s="1"/>
  <c r="G36" i="119"/>
  <c r="G42" i="119" s="1"/>
  <c r="G37" i="119"/>
  <c r="G43" i="119" s="1"/>
  <c r="G44" i="119" l="1"/>
  <c r="G45" i="119" s="1"/>
  <c r="G47" i="119" s="1"/>
  <c r="G48" i="119" s="1"/>
  <c r="Z25" i="115" l="1"/>
  <c r="H28" i="116"/>
  <c r="H27" i="116"/>
  <c r="H26" i="116"/>
  <c r="H25" i="116"/>
  <c r="H24" i="116"/>
  <c r="M23" i="116"/>
  <c r="L23" i="116"/>
  <c r="K23" i="116"/>
  <c r="J23" i="116"/>
  <c r="I23" i="116"/>
  <c r="M11" i="116"/>
  <c r="L11" i="116"/>
  <c r="K11" i="116"/>
  <c r="J11" i="116"/>
  <c r="I11" i="116"/>
  <c r="L17" i="115"/>
  <c r="N17" i="115"/>
  <c r="F24" i="115"/>
  <c r="H25" i="115" s="1"/>
  <c r="M51" i="115" s="1"/>
  <c r="AZ28" i="116"/>
  <c r="AZ27" i="116"/>
  <c r="AZ26" i="116"/>
  <c r="AZ25" i="116"/>
  <c r="AZ24" i="116"/>
  <c r="BE23" i="116"/>
  <c r="BD23" i="116"/>
  <c r="BC23" i="116"/>
  <c r="BB23" i="116"/>
  <c r="BA23" i="116"/>
  <c r="BE11" i="116"/>
  <c r="BD11" i="116"/>
  <c r="BC11" i="116"/>
  <c r="BB11" i="116"/>
  <c r="BA11" i="116"/>
  <c r="AO28" i="116"/>
  <c r="AO27" i="116"/>
  <c r="AO26" i="116"/>
  <c r="AO25" i="116"/>
  <c r="AO24" i="116"/>
  <c r="AT23" i="116"/>
  <c r="AS23" i="116"/>
  <c r="AR23" i="116"/>
  <c r="AQ23" i="116"/>
  <c r="AP23" i="116"/>
  <c r="AT11" i="116"/>
  <c r="AS11" i="116"/>
  <c r="AR11" i="116"/>
  <c r="AQ11" i="116"/>
  <c r="AP11" i="116"/>
  <c r="F13" i="115"/>
  <c r="F14" i="115"/>
  <c r="F15" i="115"/>
  <c r="F16" i="115"/>
  <c r="F12" i="115"/>
  <c r="E50" i="115" s="1"/>
  <c r="E17" i="115"/>
  <c r="E51" i="115" l="1"/>
  <c r="E54" i="115"/>
  <c r="E53" i="115"/>
  <c r="E52" i="115"/>
  <c r="F17" i="115"/>
  <c r="Q51" i="115"/>
  <c r="H24" i="115"/>
  <c r="M50" i="115" s="1"/>
  <c r="Z27" i="115"/>
  <c r="Q53" i="115" s="1"/>
  <c r="Z28" i="115"/>
  <c r="Q54" i="115" s="1"/>
  <c r="Z26" i="115"/>
  <c r="Q52" i="115" s="1"/>
  <c r="E55" i="115"/>
  <c r="H28" i="115"/>
  <c r="M54" i="115" s="1"/>
  <c r="H27" i="115"/>
  <c r="M53" i="115" s="1"/>
  <c r="H26" i="115"/>
  <c r="M52" i="115" s="1"/>
  <c r="Q55" i="115" l="1"/>
  <c r="H29" i="115"/>
  <c r="Z29" i="115"/>
  <c r="M55" i="115" l="1"/>
  <c r="I14" i="116" l="1"/>
  <c r="I15" i="116" l="1"/>
  <c r="I16" i="116" l="1"/>
  <c r="I17" i="116" s="1"/>
  <c r="I18" i="116" s="1"/>
  <c r="I25" i="116" l="1"/>
  <c r="I24" i="116"/>
  <c r="I27" i="116"/>
  <c r="I28" i="116"/>
  <c r="I26" i="116"/>
  <c r="I29" i="116" l="1"/>
  <c r="J14" i="116"/>
  <c r="J15" i="116" l="1"/>
  <c r="J16" i="116" l="1"/>
  <c r="J17" i="116" s="1"/>
  <c r="J18" i="116" s="1"/>
  <c r="J27" i="116" l="1"/>
  <c r="J28" i="116"/>
  <c r="J25" i="116"/>
  <c r="J26" i="116"/>
  <c r="J24" i="116"/>
  <c r="J29" i="116" l="1"/>
  <c r="K15" i="116"/>
  <c r="K16" i="116" l="1"/>
  <c r="K17" i="116" s="1"/>
  <c r="K18" i="116" s="1"/>
  <c r="K24" i="116" l="1"/>
  <c r="K25" i="116"/>
  <c r="K26" i="116"/>
  <c r="K27" i="116"/>
  <c r="K28" i="116"/>
  <c r="K29" i="116" l="1"/>
  <c r="M17" i="116"/>
  <c r="M18" i="116" s="1"/>
  <c r="L16" i="116"/>
  <c r="L17" i="116" s="1"/>
  <c r="L18" i="116" s="1"/>
  <c r="L25" i="116" l="1"/>
  <c r="L24" i="116"/>
  <c r="L26" i="116"/>
  <c r="L28" i="116"/>
  <c r="L27" i="116"/>
  <c r="M27" i="116"/>
  <c r="M24" i="116"/>
  <c r="M28" i="116"/>
  <c r="M26" i="116"/>
  <c r="M25" i="116"/>
  <c r="M29" i="116" l="1"/>
  <c r="N28" i="116"/>
  <c r="N25" i="116"/>
  <c r="N24" i="116"/>
  <c r="L29" i="116"/>
  <c r="N27" i="116"/>
  <c r="N26" i="116"/>
  <c r="BS43" i="116" l="1"/>
  <c r="BS42" i="116"/>
  <c r="BS46" i="116"/>
  <c r="BS44" i="116"/>
  <c r="BS45" i="116"/>
  <c r="BT45" i="116"/>
  <c r="BT43" i="116"/>
  <c r="BT42" i="116"/>
  <c r="BT44" i="116"/>
  <c r="BT46" i="116"/>
  <c r="BQ42" i="116"/>
  <c r="BQ45" i="116"/>
  <c r="BQ43" i="116"/>
  <c r="BQ46" i="116"/>
  <c r="BQ44" i="116"/>
  <c r="J43" i="116"/>
  <c r="BR43" i="116"/>
  <c r="BR42" i="116"/>
  <c r="BR45" i="116"/>
  <c r="BR46" i="116"/>
  <c r="BR44" i="116"/>
  <c r="BU42" i="116"/>
  <c r="BU44" i="116"/>
  <c r="BU43" i="116"/>
  <c r="BU45" i="116"/>
  <c r="BU46" i="116"/>
  <c r="K44" i="116"/>
  <c r="K45" i="116"/>
  <c r="K46" i="116"/>
  <c r="K43" i="116"/>
  <c r="M43" i="116"/>
  <c r="M44" i="116"/>
  <c r="M45" i="116"/>
  <c r="M46" i="116"/>
  <c r="L45" i="116"/>
  <c r="L46" i="116"/>
  <c r="L42" i="116"/>
  <c r="L43" i="116"/>
  <c r="L44" i="116"/>
  <c r="I42" i="116"/>
  <c r="N32" i="116"/>
  <c r="I46" i="116"/>
  <c r="N29" i="116"/>
  <c r="I45" i="116"/>
  <c r="I43" i="116"/>
  <c r="I44" i="116"/>
  <c r="K42" i="116"/>
  <c r="N34" i="116"/>
  <c r="N35" i="116"/>
  <c r="J45" i="116"/>
  <c r="J46" i="116"/>
  <c r="J44" i="116"/>
  <c r="N33" i="116"/>
  <c r="J42" i="116"/>
  <c r="M42" i="116"/>
  <c r="N36" i="116"/>
  <c r="BV44" i="116" l="1"/>
  <c r="BV52" i="116" s="1"/>
  <c r="BV43" i="116"/>
  <c r="BV51" i="116" s="1"/>
  <c r="BV46" i="116"/>
  <c r="BV54" i="116" s="1"/>
  <c r="BV42" i="116"/>
  <c r="BV50" i="116" s="1"/>
  <c r="BV45" i="116"/>
  <c r="BV53" i="116" s="1"/>
  <c r="N42" i="116"/>
  <c r="N50" i="116" s="1"/>
  <c r="W13" i="116"/>
  <c r="BV55" i="116" l="1"/>
  <c r="BV56" i="116" s="1"/>
  <c r="BV58" i="116" s="1"/>
  <c r="BV59" i="116" s="1"/>
  <c r="W14" i="116"/>
  <c r="W15" i="116" s="1"/>
  <c r="W16" i="116" s="1"/>
  <c r="W24" i="116" l="1"/>
  <c r="W26" i="116"/>
  <c r="W25" i="116"/>
  <c r="W27" i="116" l="1"/>
  <c r="X14" i="116"/>
  <c r="X15" i="116" s="1"/>
  <c r="X16" i="116" s="1"/>
  <c r="X25" i="116" s="1"/>
  <c r="Y15" i="116"/>
  <c r="Y16" i="116" s="1"/>
  <c r="Y24" i="116" l="1"/>
  <c r="Y26" i="116"/>
  <c r="Y25" i="116"/>
  <c r="Z25" i="116"/>
  <c r="K12" i="115" s="1"/>
  <c r="X26" i="116"/>
  <c r="Z26" i="116" s="1"/>
  <c r="O12" i="115" s="1"/>
  <c r="X24" i="116"/>
  <c r="X27" i="116" l="1"/>
  <c r="Z24" i="116"/>
  <c r="M12" i="115" s="1"/>
  <c r="Q15" i="115" s="1"/>
  <c r="G53" i="115" s="1"/>
  <c r="Z34" i="116"/>
  <c r="Y44" i="116"/>
  <c r="Y43" i="116"/>
  <c r="Y42" i="116"/>
  <c r="X43" i="116"/>
  <c r="Z33" i="116"/>
  <c r="X42" i="116"/>
  <c r="X44" i="116"/>
  <c r="Y27" i="116"/>
  <c r="J53" i="115" l="1"/>
  <c r="M66" i="115" s="1"/>
  <c r="Q16" i="115"/>
  <c r="G54" i="115" s="1"/>
  <c r="Q12" i="115"/>
  <c r="Q14" i="115"/>
  <c r="G52" i="115" s="1"/>
  <c r="Q13" i="115"/>
  <c r="G51" i="115" s="1"/>
  <c r="J51" i="115" s="1"/>
  <c r="M64" i="115" s="1"/>
  <c r="Z27" i="116"/>
  <c r="W44" i="116"/>
  <c r="Z44" i="116" s="1"/>
  <c r="Z52" i="116" s="1"/>
  <c r="W42" i="116"/>
  <c r="Z42" i="116" s="1"/>
  <c r="Z50" i="116" s="1"/>
  <c r="W43" i="116"/>
  <c r="Z43" i="116" s="1"/>
  <c r="Z51" i="116" s="1"/>
  <c r="Z32" i="116"/>
  <c r="J52" i="115" l="1"/>
  <c r="M65" i="115" s="1"/>
  <c r="J54" i="115"/>
  <c r="M67" i="115" s="1"/>
  <c r="G50" i="115"/>
  <c r="J50" i="115" s="1"/>
  <c r="M63" i="115" s="1"/>
  <c r="Z53" i="116"/>
  <c r="Z54" i="116" s="1"/>
  <c r="Z58" i="116" s="1"/>
  <c r="Z59" i="116" s="1"/>
  <c r="Q17" i="115"/>
  <c r="AE14" i="116"/>
  <c r="G55" i="115" l="1"/>
  <c r="AE15" i="116"/>
  <c r="J55" i="115" l="1"/>
  <c r="AE16" i="116"/>
  <c r="AE17" i="116" s="1"/>
  <c r="AE18" i="116" s="1"/>
  <c r="AE24" i="116" s="1"/>
  <c r="M68" i="115" l="1"/>
  <c r="AE26" i="116"/>
  <c r="AE27" i="116"/>
  <c r="AE28" i="116"/>
  <c r="AE25" i="116"/>
  <c r="AE29" i="116" l="1"/>
  <c r="AF17" i="116" l="1"/>
  <c r="AF18" i="116" s="1"/>
  <c r="AF24" i="116" s="1"/>
  <c r="AF28" i="116" l="1"/>
  <c r="AF27" i="116"/>
  <c r="AF26" i="116"/>
  <c r="AF25" i="116"/>
  <c r="AF29" i="116" l="1"/>
  <c r="AG15" i="116"/>
  <c r="AG16" i="116" l="1"/>
  <c r="AG17" i="116" s="1"/>
  <c r="AG18" i="116" s="1"/>
  <c r="AG24" i="116" s="1"/>
  <c r="AG25" i="116" l="1"/>
  <c r="AG28" i="116"/>
  <c r="AG27" i="116"/>
  <c r="AG26" i="116"/>
  <c r="AG29" i="116" l="1"/>
  <c r="AH16" i="116"/>
  <c r="AH17" i="116" s="1"/>
  <c r="AH18" i="116" s="1"/>
  <c r="AH24" i="116" s="1"/>
  <c r="AI17" i="116"/>
  <c r="AI18" i="116" s="1"/>
  <c r="AI24" i="116" s="1"/>
  <c r="AI26" i="116" l="1"/>
  <c r="AI28" i="116"/>
  <c r="AI25" i="116"/>
  <c r="AI27" i="116"/>
  <c r="AH26" i="116"/>
  <c r="AJ26" i="116" s="1"/>
  <c r="AH27" i="116"/>
  <c r="AJ27" i="116" s="1"/>
  <c r="AH28" i="116"/>
  <c r="AJ28" i="116" s="1"/>
  <c r="AH25" i="116"/>
  <c r="AJ25" i="116" s="1"/>
  <c r="AI29" i="116" l="1"/>
  <c r="AJ24" i="116"/>
  <c r="AH29" i="116"/>
  <c r="AG44" i="116"/>
  <c r="AG43" i="116"/>
  <c r="AG45" i="116"/>
  <c r="AG42" i="116"/>
  <c r="AG46" i="116"/>
  <c r="AJ34" i="116"/>
  <c r="AH44" i="116"/>
  <c r="AH45" i="116"/>
  <c r="AH42" i="116"/>
  <c r="AJ35" i="116"/>
  <c r="AH46" i="116"/>
  <c r="AH43" i="116"/>
  <c r="AJ33" i="116"/>
  <c r="AF42" i="116"/>
  <c r="AF44" i="116"/>
  <c r="AF43" i="116"/>
  <c r="AF45" i="116"/>
  <c r="AF46" i="116"/>
  <c r="AI43" i="116"/>
  <c r="AJ36" i="116"/>
  <c r="AI42" i="116"/>
  <c r="AI45" i="116"/>
  <c r="AI44" i="116"/>
  <c r="AI46" i="116"/>
  <c r="AE42" i="116" l="1"/>
  <c r="AJ42" i="116" s="1"/>
  <c r="AJ50" i="116" s="1"/>
  <c r="AJ32" i="116"/>
  <c r="AE46" i="116"/>
  <c r="AJ46" i="116" s="1"/>
  <c r="AJ54" i="116" s="1"/>
  <c r="AE43" i="116"/>
  <c r="AJ43" i="116" s="1"/>
  <c r="AJ51" i="116" s="1"/>
  <c r="AJ29" i="116"/>
  <c r="AE45" i="116"/>
  <c r="AJ45" i="116" s="1"/>
  <c r="AJ53" i="116" s="1"/>
  <c r="AE44" i="116"/>
  <c r="AJ44" i="116" s="1"/>
  <c r="AJ52" i="116" s="1"/>
  <c r="AJ55" i="116" l="1"/>
  <c r="AJ56" i="116" s="1"/>
  <c r="AJ58" i="116" s="1"/>
  <c r="AJ59" i="116" s="1"/>
  <c r="AP13" i="116"/>
  <c r="AP14" i="116" l="1"/>
  <c r="AP15" i="116" l="1"/>
  <c r="AP16" i="116" l="1"/>
  <c r="AP17" i="116" s="1"/>
  <c r="AP18" i="116" s="1"/>
  <c r="AP27" i="116" l="1"/>
  <c r="AP28" i="116"/>
  <c r="AP25" i="116"/>
  <c r="AP26" i="116"/>
  <c r="AP24" i="116"/>
  <c r="AP29" i="116" l="1"/>
  <c r="AQ17" i="116" l="1"/>
  <c r="AQ18" i="116" s="1"/>
  <c r="AQ26" i="116" l="1"/>
  <c r="AQ28" i="116"/>
  <c r="AQ24" i="116"/>
  <c r="AQ25" i="116"/>
  <c r="AQ27" i="116"/>
  <c r="AQ29" i="116" l="1"/>
  <c r="AR17" i="116"/>
  <c r="AR18" i="116" s="1"/>
  <c r="AR28" i="116" l="1"/>
  <c r="AR26" i="116"/>
  <c r="AR24" i="116"/>
  <c r="AR25" i="116"/>
  <c r="AR27" i="116"/>
  <c r="AR29" i="116" l="1"/>
  <c r="AS17" i="116"/>
  <c r="AS18" i="116" s="1"/>
  <c r="AT17" i="116"/>
  <c r="AT18" i="116" s="1"/>
  <c r="AT26" i="116" l="1"/>
  <c r="AT24" i="116"/>
  <c r="AT28" i="116"/>
  <c r="AT27" i="116"/>
  <c r="AT25" i="116"/>
  <c r="AS27" i="116"/>
  <c r="AU27" i="116" s="1"/>
  <c r="AS25" i="116"/>
  <c r="AU25" i="116" s="1"/>
  <c r="AS24" i="116"/>
  <c r="AS26" i="116"/>
  <c r="AU26" i="116" s="1"/>
  <c r="AS28" i="116"/>
  <c r="AU28" i="116" s="1"/>
  <c r="AU24" i="116" l="1"/>
  <c r="AQ42" i="116"/>
  <c r="AQ43" i="116"/>
  <c r="AQ44" i="116"/>
  <c r="AQ46" i="116"/>
  <c r="AQ45" i="116"/>
  <c r="AU33" i="116"/>
  <c r="AR46" i="116"/>
  <c r="AU34" i="116"/>
  <c r="AR42" i="116"/>
  <c r="AR44" i="116"/>
  <c r="N43" i="116"/>
  <c r="N51" i="116" s="1"/>
  <c r="AR45" i="116"/>
  <c r="AR43" i="116"/>
  <c r="N45" i="116"/>
  <c r="N53" i="116" s="1"/>
  <c r="AS29" i="116"/>
  <c r="AU36" i="116"/>
  <c r="AT42" i="116"/>
  <c r="AT43" i="116"/>
  <c r="AT46" i="116"/>
  <c r="AT44" i="116"/>
  <c r="AT45" i="116"/>
  <c r="AS43" i="116"/>
  <c r="AU35" i="116"/>
  <c r="AS46" i="116"/>
  <c r="AS45" i="116"/>
  <c r="AS42" i="116"/>
  <c r="AS44" i="116"/>
  <c r="AT29" i="116"/>
  <c r="N44" i="116" l="1"/>
  <c r="N52" i="116" s="1"/>
  <c r="N46" i="116"/>
  <c r="N54" i="116" s="1"/>
  <c r="N55" i="116" s="1"/>
  <c r="N56" i="116" s="1"/>
  <c r="N58" i="116" s="1"/>
  <c r="N59" i="116" s="1"/>
  <c r="AP45" i="116"/>
  <c r="AU45" i="116" s="1"/>
  <c r="AU53" i="116" s="1"/>
  <c r="AU29" i="116"/>
  <c r="AP42" i="116"/>
  <c r="AU42" i="116" s="1"/>
  <c r="AU50" i="116" s="1"/>
  <c r="AU32" i="116"/>
  <c r="AP44" i="116"/>
  <c r="AU44" i="116" s="1"/>
  <c r="AU52" i="116" s="1"/>
  <c r="AP43" i="116"/>
  <c r="AU43" i="116" s="1"/>
  <c r="AU51" i="116" s="1"/>
  <c r="AP46" i="116"/>
  <c r="AU46" i="116" s="1"/>
  <c r="AU54" i="116" s="1"/>
  <c r="AU55" i="116" l="1"/>
  <c r="AU56" i="116" s="1"/>
  <c r="AU58" i="116" s="1"/>
  <c r="AU59" i="116" s="1"/>
  <c r="BA13" i="116"/>
  <c r="BA14" i="116" l="1"/>
  <c r="BA15" i="116" l="1"/>
  <c r="BA16" i="116" l="1"/>
  <c r="BA17" i="116" s="1"/>
  <c r="BA18" i="116" s="1"/>
  <c r="BA25" i="116" l="1"/>
  <c r="BA28" i="116"/>
  <c r="BA26" i="116"/>
  <c r="BA27" i="116"/>
  <c r="BA24" i="116"/>
  <c r="BA29" i="116" l="1"/>
  <c r="BB14" i="116"/>
  <c r="BB15" i="116" l="1"/>
  <c r="BB16" i="116" l="1"/>
  <c r="BB17" i="116" s="1"/>
  <c r="BB18" i="116" s="1"/>
  <c r="BB25" i="116" l="1"/>
  <c r="BB28" i="116"/>
  <c r="BB26" i="116"/>
  <c r="BB24" i="116"/>
  <c r="BB27" i="116"/>
  <c r="BB29" i="116" l="1"/>
  <c r="BC15" i="116"/>
  <c r="BC16" i="116" l="1"/>
  <c r="BC17" i="116" s="1"/>
  <c r="BC18" i="116" s="1"/>
  <c r="BC26" i="116" l="1"/>
  <c r="BC28" i="116"/>
  <c r="BC25" i="116"/>
  <c r="BC27" i="116"/>
  <c r="BC24" i="116"/>
  <c r="BC29" i="116" l="1"/>
  <c r="BD16" i="116"/>
  <c r="BD17" i="116" s="1"/>
  <c r="BD18" i="116" s="1"/>
  <c r="BE17" i="116"/>
  <c r="BE18" i="116" s="1"/>
  <c r="BE24" i="116" l="1"/>
  <c r="BE28" i="116"/>
  <c r="BE25" i="116"/>
  <c r="BE27" i="116"/>
  <c r="BE26" i="116"/>
  <c r="BD25" i="116"/>
  <c r="BF25" i="116" s="1"/>
  <c r="BD26" i="116"/>
  <c r="BF26" i="116" s="1"/>
  <c r="BD24" i="116"/>
  <c r="BD27" i="116"/>
  <c r="BF27" i="116" s="1"/>
  <c r="BD28" i="116"/>
  <c r="BF28" i="116" s="1"/>
  <c r="BD45" i="116" l="1"/>
  <c r="BD44" i="116"/>
  <c r="BD42" i="116"/>
  <c r="BF35" i="116"/>
  <c r="BD43" i="116"/>
  <c r="BD46" i="116"/>
  <c r="BE44" i="116"/>
  <c r="BE43" i="116"/>
  <c r="BE42" i="116"/>
  <c r="BF36" i="116"/>
  <c r="BE45" i="116"/>
  <c r="BE46" i="116"/>
  <c r="BF24" i="116"/>
  <c r="BD29" i="116"/>
  <c r="BC43" i="116"/>
  <c r="BC45" i="116"/>
  <c r="BC42" i="116"/>
  <c r="BF34" i="116"/>
  <c r="BC46" i="116"/>
  <c r="BC44" i="116"/>
  <c r="BB43" i="116"/>
  <c r="BB44" i="116"/>
  <c r="BF33" i="116"/>
  <c r="BB46" i="116"/>
  <c r="BB42" i="116"/>
  <c r="BB45" i="116"/>
  <c r="BE29" i="116"/>
  <c r="BA42" i="116" l="1"/>
  <c r="BF42" i="116" s="1"/>
  <c r="BF50" i="116" s="1"/>
  <c r="BF29" i="116"/>
  <c r="BA45" i="116"/>
  <c r="BF45" i="116" s="1"/>
  <c r="BF53" i="116" s="1"/>
  <c r="BA46" i="116"/>
  <c r="BF46" i="116" s="1"/>
  <c r="BF54" i="116" s="1"/>
  <c r="BA44" i="116"/>
  <c r="BF44" i="116" s="1"/>
  <c r="BF52" i="116" s="1"/>
  <c r="BA43" i="116"/>
  <c r="BF43" i="116" s="1"/>
  <c r="BF51" i="116" s="1"/>
  <c r="BF32" i="116"/>
  <c r="BF55" i="116" l="1"/>
  <c r="BF56" i="116" s="1"/>
  <c r="BF58" i="116" s="1"/>
  <c r="BF59" i="116" s="1"/>
  <c r="H14" i="122" l="1"/>
  <c r="H15" i="122" l="1"/>
  <c r="H16" i="122" l="1"/>
  <c r="H17" i="122" l="1"/>
  <c r="H18" i="122" s="1"/>
  <c r="H19" i="122" s="1"/>
  <c r="H24" i="122" s="1"/>
  <c r="H28" i="122" l="1"/>
  <c r="H27" i="122"/>
  <c r="H26" i="122"/>
  <c r="H25" i="122"/>
  <c r="H29" i="122" l="1"/>
  <c r="I15" i="122"/>
  <c r="I16" i="122" l="1"/>
  <c r="I17" i="122" l="1"/>
  <c r="I18" i="122" s="1"/>
  <c r="I19" i="122" s="1"/>
  <c r="I24" i="122" s="1"/>
  <c r="I26" i="122" l="1"/>
  <c r="I27" i="122"/>
  <c r="I25" i="122"/>
  <c r="I28" i="122"/>
  <c r="I29" i="122" l="1"/>
  <c r="J16" i="122"/>
  <c r="J17" i="122" l="1"/>
  <c r="J18" i="122" s="1"/>
  <c r="J19" i="122" s="1"/>
  <c r="J24" i="122" s="1"/>
  <c r="J25" i="122" l="1"/>
  <c r="J28" i="122"/>
  <c r="J27" i="122"/>
  <c r="J26" i="122"/>
  <c r="J29" i="122" l="1"/>
  <c r="L18" i="122"/>
  <c r="L19" i="122" s="1"/>
  <c r="L24" i="122" s="1"/>
  <c r="K17" i="122"/>
  <c r="K18" i="122" s="1"/>
  <c r="K19" i="122" s="1"/>
  <c r="K24" i="122" s="1"/>
  <c r="K25" i="122" l="1"/>
  <c r="K26" i="122"/>
  <c r="K27" i="122"/>
  <c r="K28" i="122"/>
  <c r="L28" i="122"/>
  <c r="L27" i="122"/>
  <c r="L26" i="122"/>
  <c r="L25" i="122"/>
  <c r="L29" i="122" l="1"/>
  <c r="M28" i="122"/>
  <c r="L45" i="122" s="1"/>
  <c r="M25" i="122"/>
  <c r="M27" i="122"/>
  <c r="M26" i="122"/>
  <c r="K29" i="122"/>
  <c r="M24" i="122"/>
  <c r="L42" i="122" l="1"/>
  <c r="L46" i="122"/>
  <c r="L44" i="122"/>
  <c r="L43" i="122"/>
  <c r="M36" i="122"/>
  <c r="K46" i="122"/>
  <c r="K45" i="122"/>
  <c r="K44" i="122"/>
  <c r="K43" i="122"/>
  <c r="K42" i="122"/>
  <c r="M35" i="122"/>
  <c r="H42" i="122"/>
  <c r="M32" i="122"/>
  <c r="M29" i="122"/>
  <c r="H46" i="122"/>
  <c r="H43" i="122"/>
  <c r="H45" i="122"/>
  <c r="H44" i="122"/>
  <c r="J44" i="122"/>
  <c r="J45" i="122"/>
  <c r="J43" i="122"/>
  <c r="M34" i="122"/>
  <c r="J42" i="122"/>
  <c r="J46" i="122"/>
  <c r="I44" i="122"/>
  <c r="M33" i="122"/>
  <c r="I43" i="122"/>
  <c r="I46" i="122"/>
  <c r="I45" i="122"/>
  <c r="I42" i="122"/>
  <c r="M46" i="122" l="1"/>
  <c r="M54" i="122" s="1"/>
  <c r="M44" i="122"/>
  <c r="M52" i="122" s="1"/>
  <c r="M45" i="122"/>
  <c r="M53" i="122" s="1"/>
  <c r="M42" i="122"/>
  <c r="M50" i="122" s="1"/>
  <c r="M43" i="122"/>
  <c r="M51" i="122" s="1"/>
  <c r="M55" i="122" l="1"/>
  <c r="M56" i="122" s="1"/>
  <c r="M58" i="122" s="1"/>
  <c r="M59" i="122" s="1"/>
  <c r="S14" i="122"/>
  <c r="S15" i="122" l="1"/>
  <c r="S16" i="122" l="1"/>
  <c r="S17" i="122" l="1"/>
  <c r="S18" i="122" s="1"/>
  <c r="S19" i="122" s="1"/>
  <c r="S24" i="122" s="1"/>
  <c r="S25" i="122" l="1"/>
  <c r="S26" i="122"/>
  <c r="S27" i="122"/>
  <c r="S28" i="122"/>
  <c r="S29" i="122" l="1"/>
  <c r="T15" i="122"/>
  <c r="T16" i="122" l="1"/>
  <c r="T17" i="122" l="1"/>
  <c r="T18" i="122" s="1"/>
  <c r="T19" i="122" s="1"/>
  <c r="T24" i="122" s="1"/>
  <c r="T27" i="122" l="1"/>
  <c r="T25" i="122"/>
  <c r="T26" i="122"/>
  <c r="T28" i="122"/>
  <c r="T29" i="122" l="1"/>
  <c r="U16" i="122"/>
  <c r="U17" i="122"/>
  <c r="U18" i="122" l="1"/>
  <c r="U19" i="122" s="1"/>
  <c r="U28" i="122" s="1"/>
  <c r="U26" i="122"/>
  <c r="U27" i="122"/>
  <c r="U25" i="122" l="1"/>
  <c r="U24" i="122"/>
  <c r="U29" i="122"/>
  <c r="V17" i="122"/>
  <c r="V18" i="122" s="1"/>
  <c r="V19" i="122" s="1"/>
  <c r="V24" i="122" s="1"/>
  <c r="W18" i="122"/>
  <c r="W19" i="122" s="1"/>
  <c r="W24" i="122" s="1"/>
  <c r="W26" i="122" l="1"/>
  <c r="W27" i="122"/>
  <c r="W25" i="122"/>
  <c r="W28" i="122"/>
  <c r="V26" i="122"/>
  <c r="X26" i="122" s="1"/>
  <c r="V25" i="122"/>
  <c r="X25" i="122" s="1"/>
  <c r="V28" i="122"/>
  <c r="X28" i="122" s="1"/>
  <c r="V27" i="122"/>
  <c r="X27" i="122" s="1"/>
  <c r="V46" i="122" l="1"/>
  <c r="V45" i="122"/>
  <c r="V42" i="122"/>
  <c r="V43" i="122"/>
  <c r="V44" i="122"/>
  <c r="X35" i="122"/>
  <c r="T46" i="122"/>
  <c r="T45" i="122"/>
  <c r="X33" i="122"/>
  <c r="T44" i="122"/>
  <c r="T43" i="122"/>
  <c r="T42" i="122"/>
  <c r="V29" i="122"/>
  <c r="X24" i="122"/>
  <c r="U46" i="122"/>
  <c r="X34" i="122"/>
  <c r="U44" i="122"/>
  <c r="U42" i="122"/>
  <c r="U45" i="122"/>
  <c r="U43" i="122"/>
  <c r="W43" i="122"/>
  <c r="X36" i="122"/>
  <c r="W45" i="122"/>
  <c r="W46" i="122"/>
  <c r="W44" i="122"/>
  <c r="W42" i="122"/>
  <c r="W29" i="122"/>
  <c r="S45" i="122" l="1"/>
  <c r="X45" i="122" s="1"/>
  <c r="X53" i="122" s="1"/>
  <c r="X32" i="122"/>
  <c r="S44" i="122"/>
  <c r="X44" i="122" s="1"/>
  <c r="X52" i="122" s="1"/>
  <c r="X29" i="122"/>
  <c r="S42" i="122"/>
  <c r="X42" i="122" s="1"/>
  <c r="X50" i="122" s="1"/>
  <c r="S43" i="122"/>
  <c r="X43" i="122" s="1"/>
  <c r="X51" i="122" s="1"/>
  <c r="S46" i="122"/>
  <c r="X46" i="122" s="1"/>
  <c r="X54" i="122" s="1"/>
  <c r="X55" i="122" l="1"/>
  <c r="X56" i="122" s="1"/>
  <c r="X58" i="122" s="1"/>
  <c r="X59" i="122" s="1"/>
  <c r="AG14" i="122"/>
  <c r="AG15" i="122" l="1"/>
  <c r="AG16" i="122" l="1"/>
  <c r="AG17" i="122" s="1"/>
  <c r="AG18" i="122" s="1"/>
  <c r="AG24" i="122" s="1"/>
  <c r="AG25" i="122" l="1"/>
  <c r="AG27" i="122"/>
  <c r="AG26" i="122"/>
  <c r="AH15" i="122"/>
  <c r="AH16" i="122"/>
  <c r="AH17" i="122" l="1"/>
  <c r="AH18" i="122" s="1"/>
  <c r="AH24" i="122" s="1"/>
  <c r="AH25" i="122"/>
  <c r="AI16" i="122"/>
  <c r="AI17" i="122" s="1"/>
  <c r="AI18" i="122" s="1"/>
  <c r="AI24" i="122" s="1"/>
  <c r="AJ17" i="122"/>
  <c r="AJ18" i="122" s="1"/>
  <c r="AJ24" i="122" s="1"/>
  <c r="AH26" i="122" l="1"/>
  <c r="AH27" i="122"/>
  <c r="AJ25" i="122"/>
  <c r="AJ27" i="122"/>
  <c r="AJ26" i="122"/>
  <c r="AI26" i="122"/>
  <c r="AK26" i="122" s="1"/>
  <c r="AI27" i="122"/>
  <c r="AK27" i="122" s="1"/>
  <c r="AI25" i="122"/>
  <c r="AK25" i="122" s="1"/>
  <c r="AK24" i="122"/>
  <c r="M24" i="115" l="1"/>
  <c r="K24" i="115"/>
  <c r="Q24" i="115"/>
  <c r="O24" i="115"/>
  <c r="AG45" i="122"/>
  <c r="AG42" i="122"/>
  <c r="AG43" i="122"/>
  <c r="AK32" i="122"/>
  <c r="AG44" i="122"/>
  <c r="AI43" i="122"/>
  <c r="AI45" i="122"/>
  <c r="AI42" i="122"/>
  <c r="AI44" i="122"/>
  <c r="AK34" i="122"/>
  <c r="AK28" i="122"/>
  <c r="AF43" i="122"/>
  <c r="AK31" i="122"/>
  <c r="AF42" i="122"/>
  <c r="AF44" i="122"/>
  <c r="AF45" i="122"/>
  <c r="AK33" i="122"/>
  <c r="AH43" i="122"/>
  <c r="AH44" i="122"/>
  <c r="AH42" i="122"/>
  <c r="AH45" i="122"/>
  <c r="S28" i="115" l="1"/>
  <c r="O54" i="115" s="1"/>
  <c r="R54" i="115" s="1"/>
  <c r="O67" i="115" s="1"/>
  <c r="S24" i="115"/>
  <c r="O50" i="115" s="1"/>
  <c r="S27" i="115"/>
  <c r="O53" i="115" s="1"/>
  <c r="R53" i="115" s="1"/>
  <c r="O66" i="115" s="1"/>
  <c r="P67" i="115"/>
  <c r="N75" i="115" s="1"/>
  <c r="S26" i="115"/>
  <c r="O52" i="115" s="1"/>
  <c r="R52" i="115" s="1"/>
  <c r="O65" i="115" s="1"/>
  <c r="S25" i="115"/>
  <c r="O51" i="115" s="1"/>
  <c r="R51" i="115" s="1"/>
  <c r="O64" i="115" s="1"/>
  <c r="AJ45" i="122"/>
  <c r="AJ53" i="122" s="1"/>
  <c r="AJ44" i="122"/>
  <c r="AJ52" i="122" s="1"/>
  <c r="AJ42" i="122"/>
  <c r="AJ50" i="122" s="1"/>
  <c r="AJ43" i="122"/>
  <c r="AJ51" i="122" s="1"/>
  <c r="AU14" i="122"/>
  <c r="AJ54" i="122" l="1"/>
  <c r="AJ55" i="122" s="1"/>
  <c r="AJ58" i="122" s="1"/>
  <c r="AJ59" i="122" s="1"/>
  <c r="P64" i="115"/>
  <c r="P65" i="115"/>
  <c r="P66" i="115"/>
  <c r="S29" i="115"/>
  <c r="O55" i="115"/>
  <c r="R50" i="115"/>
  <c r="AU15" i="122"/>
  <c r="O63" i="115" l="1"/>
  <c r="P63" i="115" s="1"/>
  <c r="R72" i="115" s="1"/>
  <c r="N73" i="115"/>
  <c r="R74" i="115" s="1"/>
  <c r="N74" i="115"/>
  <c r="R75" i="115" s="1"/>
  <c r="U86" i="115" s="1"/>
  <c r="N72" i="115"/>
  <c r="R73" i="115" s="1"/>
  <c r="U84" i="115" s="1"/>
  <c r="R55" i="115"/>
  <c r="AU16" i="122"/>
  <c r="U85" i="115" l="1"/>
  <c r="O68" i="115"/>
  <c r="AU17" i="122"/>
  <c r="AU18" i="122" s="1"/>
  <c r="AU19" i="122" s="1"/>
  <c r="AU24" i="122" s="1"/>
  <c r="U83" i="115" l="1"/>
  <c r="P68" i="115"/>
  <c r="AU28" i="122"/>
  <c r="AU25" i="122"/>
  <c r="AU26" i="122"/>
  <c r="AU27" i="122"/>
  <c r="AU29" i="122" l="1"/>
  <c r="AX17" i="122"/>
  <c r="AW17" i="122"/>
  <c r="AW16" i="122"/>
  <c r="AV16" i="122"/>
  <c r="AX18" i="122"/>
  <c r="AX19" i="122" s="1"/>
  <c r="AX24" i="122" s="1"/>
  <c r="AX28" i="122" l="1"/>
  <c r="AX26" i="122"/>
  <c r="AX25" i="122"/>
  <c r="AX27" i="122"/>
  <c r="AV17" i="122"/>
  <c r="AY18" i="122"/>
  <c r="AY19" i="122" s="1"/>
  <c r="AY24" i="122" s="1"/>
  <c r="AX29" i="122" l="1"/>
  <c r="AY26" i="122"/>
  <c r="AY25" i="122"/>
  <c r="AY28" i="122"/>
  <c r="AY27" i="122"/>
  <c r="AY29" i="122" l="1"/>
  <c r="AW18" i="122"/>
  <c r="AW19" i="122" s="1"/>
  <c r="AW24" i="122" s="1"/>
  <c r="AV15" i="122"/>
  <c r="AV18" i="122" s="1"/>
  <c r="AV19" i="122" s="1"/>
  <c r="AV24" i="122" s="1"/>
  <c r="AV25" i="122" l="1"/>
  <c r="AV28" i="122"/>
  <c r="AV27" i="122"/>
  <c r="AV26" i="122"/>
  <c r="AW26" i="122"/>
  <c r="AW25" i="122"/>
  <c r="AW28" i="122"/>
  <c r="AW29" i="122" s="1"/>
  <c r="AW27" i="122"/>
  <c r="AZ26" i="122" l="1"/>
  <c r="AW45" i="122" s="1"/>
  <c r="AW43" i="122"/>
  <c r="AW42" i="122"/>
  <c r="AW44" i="122"/>
  <c r="AW46" i="122"/>
  <c r="AZ34" i="122"/>
  <c r="AZ28" i="122"/>
  <c r="AZ27" i="122"/>
  <c r="AZ25" i="122"/>
  <c r="AV29" i="122"/>
  <c r="AZ24" i="122"/>
  <c r="AV43" i="122" l="1"/>
  <c r="AZ33" i="122"/>
  <c r="AV44" i="122"/>
  <c r="AV42" i="122"/>
  <c r="AV45" i="122"/>
  <c r="AV46" i="122"/>
  <c r="AZ32" i="122"/>
  <c r="AU44" i="122"/>
  <c r="AU45" i="122"/>
  <c r="AU46" i="122"/>
  <c r="AU43" i="122"/>
  <c r="AU42" i="122"/>
  <c r="AZ29" i="122"/>
  <c r="AX42" i="122"/>
  <c r="AZ35" i="122"/>
  <c r="AX43" i="122"/>
  <c r="AX44" i="122"/>
  <c r="AX46" i="122"/>
  <c r="AX45" i="122"/>
  <c r="AY44" i="122"/>
  <c r="AZ36" i="122"/>
  <c r="AY45" i="122"/>
  <c r="AY46" i="122"/>
  <c r="AY43" i="122"/>
  <c r="AY42" i="122"/>
  <c r="AZ46" i="122" l="1"/>
  <c r="AZ54" i="122" s="1"/>
  <c r="AZ44" i="122"/>
  <c r="AZ52" i="122" s="1"/>
  <c r="AZ45" i="122"/>
  <c r="AZ53" i="122" s="1"/>
  <c r="AZ43" i="122"/>
  <c r="AZ51" i="122" s="1"/>
  <c r="AZ42" i="122"/>
  <c r="AZ50" i="122" s="1"/>
  <c r="AZ55" i="122" s="1"/>
  <c r="AZ56" i="122" s="1"/>
  <c r="AZ58" i="122" s="1"/>
  <c r="AZ59" i="122" s="1"/>
  <c r="BF14" i="122"/>
  <c r="BF15" i="122"/>
  <c r="BF16" i="122"/>
  <c r="BF17" i="122"/>
  <c r="BF18" i="122" s="1"/>
  <c r="BF19" i="122" s="1"/>
  <c r="BF24" i="122" s="1"/>
  <c r="BF28" i="122" l="1"/>
  <c r="BF26" i="122"/>
  <c r="BF25" i="122"/>
  <c r="BF27" i="122"/>
  <c r="BF29" i="122" l="1"/>
  <c r="BG17" i="122"/>
  <c r="BG16" i="122"/>
  <c r="BG15" i="122"/>
  <c r="BG18" i="122" s="1"/>
  <c r="BG19" i="122" s="1"/>
  <c r="BG24" i="122" s="1"/>
  <c r="BG28" i="122" l="1"/>
  <c r="BG26" i="122"/>
  <c r="BG25" i="122"/>
  <c r="BG27" i="122"/>
  <c r="BG29" i="122" l="1"/>
  <c r="BH16" i="122"/>
  <c r="BH17" i="122"/>
  <c r="BH18" i="122" s="1"/>
  <c r="BH19" i="122" s="1"/>
  <c r="BH24" i="122" s="1"/>
  <c r="BH25" i="122" l="1"/>
  <c r="BH26" i="122"/>
  <c r="BH28" i="122"/>
  <c r="BH27" i="122"/>
  <c r="BH29" i="122" l="1"/>
  <c r="BJ18" i="122"/>
  <c r="BJ19" i="122"/>
  <c r="BJ24" i="122" s="1"/>
  <c r="BI17" i="122"/>
  <c r="BI18" i="122" s="1"/>
  <c r="BI19" i="122" s="1"/>
  <c r="BI24" i="122" s="1"/>
  <c r="BI27" i="122" l="1"/>
  <c r="BI28" i="122"/>
  <c r="BI26" i="122"/>
  <c r="BI25" i="122"/>
  <c r="BJ26" i="122"/>
  <c r="BJ27" i="122"/>
  <c r="BJ25" i="122"/>
  <c r="BJ28" i="122"/>
  <c r="BJ29" i="122" l="1"/>
  <c r="BK25" i="122"/>
  <c r="BK24" i="122"/>
  <c r="BI29" i="122"/>
  <c r="BK26" i="122"/>
  <c r="BK28" i="122"/>
  <c r="BK27" i="122"/>
  <c r="BH45" i="122" l="1"/>
  <c r="BK34" i="122"/>
  <c r="BH43" i="122"/>
  <c r="BH44" i="122"/>
  <c r="BH42" i="122"/>
  <c r="BH46" i="122"/>
  <c r="BK35" i="122"/>
  <c r="BI44" i="122"/>
  <c r="BI43" i="122"/>
  <c r="BI46" i="122"/>
  <c r="BI42" i="122"/>
  <c r="BI45" i="122"/>
  <c r="BJ44" i="122"/>
  <c r="BJ46" i="122"/>
  <c r="BJ45" i="122"/>
  <c r="BJ43" i="122"/>
  <c r="BK36" i="122"/>
  <c r="BJ42" i="122"/>
  <c r="BK29" i="122"/>
  <c r="BF43" i="122"/>
  <c r="BF42" i="122"/>
  <c r="BF44" i="122"/>
  <c r="BK32" i="122"/>
  <c r="BF46" i="122"/>
  <c r="BF45" i="122"/>
  <c r="BG45" i="122"/>
  <c r="BK33" i="122"/>
  <c r="BG42" i="122"/>
  <c r="BG43" i="122"/>
  <c r="BG46" i="122"/>
  <c r="BG44" i="122"/>
  <c r="BK45" i="122" l="1"/>
  <c r="BK53" i="122" s="1"/>
  <c r="BK42" i="122"/>
  <c r="BK50" i="122" s="1"/>
  <c r="BK44" i="122"/>
  <c r="BK52" i="122" s="1"/>
  <c r="BK46" i="122"/>
  <c r="BK54" i="122" s="1"/>
  <c r="BK43" i="122"/>
  <c r="BK51" i="122" s="1"/>
  <c r="BK55" i="122" l="1"/>
  <c r="BK56" i="122" s="1"/>
  <c r="BK58" i="122" s="1"/>
  <c r="BK59" i="122" s="1"/>
  <c r="BQ14" i="122"/>
  <c r="BQ15" i="122"/>
  <c r="BQ16" i="122"/>
  <c r="BQ17" i="122"/>
  <c r="BQ18" i="122" s="1"/>
  <c r="BQ19" i="122" s="1"/>
  <c r="BQ24" i="122" s="1"/>
  <c r="BQ28" i="122" l="1"/>
  <c r="BQ27" i="122"/>
  <c r="BQ26" i="122"/>
  <c r="BQ25" i="122"/>
  <c r="BQ29" i="122" l="1"/>
  <c r="BR17" i="122"/>
  <c r="BS17" i="122"/>
  <c r="BT17" i="122"/>
  <c r="BU18" i="122"/>
  <c r="BU19" i="122" s="1"/>
  <c r="BU28" i="122" l="1"/>
  <c r="BU24" i="122"/>
  <c r="BU27" i="122"/>
  <c r="BU26" i="122"/>
  <c r="BU25" i="122"/>
  <c r="BU29" i="122" l="1"/>
  <c r="BS16" i="122"/>
  <c r="BR16" i="122"/>
  <c r="BT18" i="122"/>
  <c r="BT19" i="122" s="1"/>
  <c r="BT24" i="122" s="1"/>
  <c r="BT25" i="122" l="1"/>
  <c r="BT28" i="122"/>
  <c r="BT26" i="122"/>
  <c r="BT27" i="122"/>
  <c r="BT29" i="122"/>
  <c r="BR15" i="122"/>
  <c r="BR18" i="122" s="1"/>
  <c r="BR19" i="122" s="1"/>
  <c r="BR24" i="122" s="1"/>
  <c r="BS18" i="122"/>
  <c r="BS19" i="122" s="1"/>
  <c r="BS24" i="122" s="1"/>
  <c r="BS27" i="122" l="1"/>
  <c r="BS28" i="122"/>
  <c r="BS25" i="122"/>
  <c r="BS26" i="122"/>
  <c r="BR28" i="122"/>
  <c r="BV28" i="122" s="1"/>
  <c r="BR27" i="122"/>
  <c r="BV27" i="122" s="1"/>
  <c r="BR26" i="122"/>
  <c r="BV26" i="122" s="1"/>
  <c r="BR25" i="122"/>
  <c r="BV25" i="122" s="1"/>
  <c r="BS29" i="122" l="1"/>
  <c r="BR46" i="122"/>
  <c r="BR44" i="122"/>
  <c r="BR42" i="122"/>
  <c r="BR43" i="122"/>
  <c r="BR45" i="122"/>
  <c r="BV33" i="122"/>
  <c r="BV34" i="122"/>
  <c r="BS42" i="122"/>
  <c r="BS45" i="122"/>
  <c r="BS44" i="122"/>
  <c r="BS46" i="122"/>
  <c r="BS43" i="122"/>
  <c r="BV24" i="122"/>
  <c r="BR29" i="122"/>
  <c r="BU46" i="122"/>
  <c r="BV36" i="122"/>
  <c r="BU45" i="122"/>
  <c r="BU43" i="122"/>
  <c r="BU42" i="122"/>
  <c r="BU44" i="122"/>
  <c r="BV35" i="122"/>
  <c r="BT46" i="122"/>
  <c r="BT44" i="122"/>
  <c r="BT45" i="122"/>
  <c r="BT43" i="122"/>
  <c r="BT42" i="122"/>
  <c r="BV29" i="122" l="1"/>
  <c r="BQ45" i="122"/>
  <c r="BV45" i="122" s="1"/>
  <c r="BV53" i="122" s="1"/>
  <c r="BQ43" i="122"/>
  <c r="BV43" i="122" s="1"/>
  <c r="BV51" i="122" s="1"/>
  <c r="BV32" i="122"/>
  <c r="BQ46" i="122"/>
  <c r="BV46" i="122" s="1"/>
  <c r="BV54" i="122" s="1"/>
  <c r="BQ44" i="122"/>
  <c r="BV44" i="122" s="1"/>
  <c r="BV52" i="122" s="1"/>
  <c r="BQ42" i="122"/>
  <c r="BV42" i="122" s="1"/>
  <c r="BV50" i="122" s="1"/>
  <c r="BZ14" i="122"/>
  <c r="BZ15" i="122"/>
  <c r="BZ16" i="122"/>
  <c r="BZ17" i="122"/>
  <c r="BV55" i="122" l="1"/>
  <c r="BV56" i="122" s="1"/>
  <c r="BV58" i="122" s="1"/>
  <c r="BV59" i="122" s="1"/>
  <c r="BZ18" i="122"/>
  <c r="BZ19" i="122" s="1"/>
  <c r="BZ24" i="122" s="1"/>
  <c r="BZ27" i="122" l="1"/>
  <c r="BZ25" i="122"/>
  <c r="BZ26" i="122"/>
  <c r="BZ28" i="122"/>
  <c r="CA17" i="122"/>
  <c r="CA16" i="122"/>
  <c r="CA15" i="122"/>
  <c r="BZ29" i="122" l="1"/>
  <c r="CA18" i="122"/>
  <c r="CA19" i="122" s="1"/>
  <c r="CA27" i="122" l="1"/>
  <c r="CA25" i="122"/>
  <c r="CA26" i="122"/>
  <c r="CA28" i="122"/>
  <c r="CA24" i="122"/>
  <c r="CB16" i="122"/>
  <c r="CB17" i="122"/>
  <c r="CB18" i="122" l="1"/>
  <c r="CB19" i="122" s="1"/>
  <c r="CB26" i="122" s="1"/>
  <c r="CA29" i="122"/>
  <c r="CB27" i="122" l="1"/>
  <c r="CB24" i="122"/>
  <c r="CB25" i="122"/>
  <c r="CB28" i="122"/>
  <c r="CC17" i="122"/>
  <c r="CC18" i="122" s="1"/>
  <c r="CC19" i="122" s="1"/>
  <c r="CC25" i="122" s="1"/>
  <c r="CD18" i="122"/>
  <c r="CD19" i="122" s="1"/>
  <c r="CD24" i="122" s="1"/>
  <c r="CB29" i="122" l="1"/>
  <c r="CD25" i="122"/>
  <c r="CE25" i="122" s="1"/>
  <c r="CC24" i="122"/>
  <c r="CD28" i="122"/>
  <c r="CD26" i="122"/>
  <c r="CD27" i="122"/>
  <c r="CC28" i="122"/>
  <c r="CC26" i="122"/>
  <c r="CC27" i="122"/>
  <c r="CE27" i="122" l="1"/>
  <c r="CE26" i="122"/>
  <c r="CB42" i="122" s="1"/>
  <c r="CE28" i="122"/>
  <c r="CD46" i="122" s="1"/>
  <c r="CD29" i="122"/>
  <c r="CA43" i="122"/>
  <c r="CA44" i="122"/>
  <c r="CA42" i="122"/>
  <c r="CA46" i="122"/>
  <c r="CE33" i="122"/>
  <c r="CA45" i="122"/>
  <c r="CC45" i="122"/>
  <c r="CE35" i="122"/>
  <c r="CC46" i="122"/>
  <c r="CC44" i="122"/>
  <c r="CC42" i="122"/>
  <c r="CC43" i="122"/>
  <c r="CE24" i="122"/>
  <c r="CC29" i="122"/>
  <c r="CD42" i="122" l="1"/>
  <c r="CD45" i="122"/>
  <c r="CD44" i="122"/>
  <c r="CD43" i="122"/>
  <c r="CE36" i="122"/>
  <c r="CB45" i="122"/>
  <c r="CB43" i="122"/>
  <c r="CE34" i="122"/>
  <c r="CB46" i="122"/>
  <c r="CB44" i="122"/>
  <c r="BZ43" i="122"/>
  <c r="CE43" i="122" s="1"/>
  <c r="CE51" i="122" s="1"/>
  <c r="CE29" i="122"/>
  <c r="CE32" i="122"/>
  <c r="BZ44" i="122"/>
  <c r="CE44" i="122" s="1"/>
  <c r="CE52" i="122" s="1"/>
  <c r="BZ46" i="122"/>
  <c r="CE46" i="122" s="1"/>
  <c r="CE54" i="122" s="1"/>
  <c r="BZ45" i="122"/>
  <c r="CE45" i="122" s="1"/>
  <c r="CE53" i="122" s="1"/>
  <c r="BZ42" i="122"/>
  <c r="CE42" i="122" s="1"/>
  <c r="CE50" i="122" s="1"/>
  <c r="CP14" i="122"/>
  <c r="CP15" i="122"/>
  <c r="CP16" i="122"/>
  <c r="CP17" i="122"/>
  <c r="CP18" i="122" l="1"/>
  <c r="CP19" i="122" s="1"/>
  <c r="CP24" i="122" s="1"/>
  <c r="CE55" i="122"/>
  <c r="CE56" i="122" s="1"/>
  <c r="CE58" i="122" s="1"/>
  <c r="CE59" i="122" s="1"/>
  <c r="CP26" i="122"/>
  <c r="CP27" i="122"/>
  <c r="CP25" i="122"/>
  <c r="CP28" i="122"/>
  <c r="CP29" i="122" l="1"/>
  <c r="CQ17" i="122"/>
  <c r="CR17" i="122"/>
  <c r="CS17" i="122"/>
  <c r="CT18" i="122"/>
  <c r="CT19" i="122" s="1"/>
  <c r="CT24" i="122" s="1"/>
  <c r="CT25" i="122" l="1"/>
  <c r="CT27" i="122"/>
  <c r="CT26" i="122"/>
  <c r="CT28" i="122"/>
  <c r="CT29" i="122" l="1"/>
  <c r="CR16" i="122"/>
  <c r="CQ16" i="122"/>
  <c r="CS18" i="122"/>
  <c r="CS19" i="122" s="1"/>
  <c r="CS24" i="122" s="1"/>
  <c r="CS25" i="122" l="1"/>
  <c r="CS28" i="122"/>
  <c r="CS27" i="122"/>
  <c r="CS26" i="122"/>
  <c r="CS29" i="122" l="1"/>
  <c r="CR18" i="122"/>
  <c r="CR19" i="122" s="1"/>
  <c r="CR24" i="122" s="1"/>
  <c r="CQ15" i="122"/>
  <c r="CQ18" i="122" s="1"/>
  <c r="CQ19" i="122" s="1"/>
  <c r="CQ24" i="122" s="1"/>
  <c r="CU24" i="122" s="1"/>
  <c r="CQ27" i="122" l="1"/>
  <c r="CQ26" i="122"/>
  <c r="CQ25" i="122"/>
  <c r="CQ28" i="122"/>
  <c r="CR26" i="122"/>
  <c r="CR28" i="122"/>
  <c r="CR25" i="122"/>
  <c r="CR27" i="122"/>
  <c r="CR29" i="122" l="1"/>
  <c r="CU25" i="122"/>
  <c r="CQ43" i="122" s="1"/>
  <c r="CQ29" i="122"/>
  <c r="CU28" i="122"/>
  <c r="CU26" i="122"/>
  <c r="CU27" i="122"/>
  <c r="CQ44" i="122" l="1"/>
  <c r="CQ42" i="122"/>
  <c r="CQ46" i="122"/>
  <c r="CQ45" i="122"/>
  <c r="CU33" i="122"/>
  <c r="CU36" i="122"/>
  <c r="CT44" i="122"/>
  <c r="CT43" i="122"/>
  <c r="CT42" i="122"/>
  <c r="CT45" i="122"/>
  <c r="CT46" i="122"/>
  <c r="CU35" i="122"/>
  <c r="CS42" i="122"/>
  <c r="CS46" i="122"/>
  <c r="CS45" i="122"/>
  <c r="CS43" i="122"/>
  <c r="CS44" i="122"/>
  <c r="CU29" i="122"/>
  <c r="CP43" i="122"/>
  <c r="CP46" i="122"/>
  <c r="CP42" i="122"/>
  <c r="CP45" i="122"/>
  <c r="CP44" i="122"/>
  <c r="CU32" i="122"/>
  <c r="CR43" i="122"/>
  <c r="CR44" i="122"/>
  <c r="CR45" i="122"/>
  <c r="CR46" i="122"/>
  <c r="CR42" i="122"/>
  <c r="CU34" i="122"/>
  <c r="CU43" i="122" l="1"/>
  <c r="CU51" i="122" s="1"/>
  <c r="CU42" i="122"/>
  <c r="CU50" i="122" s="1"/>
  <c r="CU46" i="122"/>
  <c r="CU54" i="122" s="1"/>
  <c r="CU44" i="122"/>
  <c r="CU52" i="122" s="1"/>
  <c r="CU45" i="122"/>
  <c r="CU53" i="122" s="1"/>
  <c r="DA14" i="122"/>
  <c r="DA15" i="122"/>
  <c r="DA16" i="122"/>
  <c r="DA17" i="122"/>
  <c r="DA18" i="122"/>
  <c r="DA19" i="122" s="1"/>
  <c r="DA25" i="122" l="1"/>
  <c r="DA26" i="122"/>
  <c r="DA27" i="122"/>
  <c r="DA28" i="122"/>
  <c r="DA24" i="122"/>
  <c r="CU55" i="122"/>
  <c r="CU56" i="122" s="1"/>
  <c r="CU58" i="122" s="1"/>
  <c r="CU59" i="122" s="1"/>
  <c r="DA29" i="122" l="1"/>
  <c r="DB17" i="122"/>
  <c r="DC17" i="122"/>
  <c r="DE18" i="122"/>
  <c r="DE19" i="122" s="1"/>
  <c r="DD17" i="122"/>
  <c r="DC16" i="122"/>
  <c r="DC18" i="122" s="1"/>
  <c r="DC19" i="122" s="1"/>
  <c r="DD18" i="122"/>
  <c r="DD19" i="122" s="1"/>
  <c r="DB16" i="122"/>
  <c r="DB15" i="122"/>
  <c r="DC24" i="122" l="1"/>
  <c r="DC25" i="122"/>
  <c r="DC26" i="122"/>
  <c r="DC27" i="122"/>
  <c r="DC28" i="122"/>
  <c r="DD25" i="122"/>
  <c r="DD24" i="122"/>
  <c r="DD26" i="122"/>
  <c r="DD27" i="122"/>
  <c r="DD28" i="122"/>
  <c r="DE25" i="122"/>
  <c r="DE26" i="122"/>
  <c r="DE27" i="122"/>
  <c r="DE28" i="122"/>
  <c r="DE24" i="122"/>
  <c r="DB18" i="122"/>
  <c r="DB19" i="122" s="1"/>
  <c r="DD29" i="122" l="1"/>
  <c r="DE29" i="122"/>
  <c r="DB27" i="122"/>
  <c r="DF27" i="122" s="1"/>
  <c r="DF35" i="122" s="1"/>
  <c r="DB24" i="122"/>
  <c r="DB26" i="122"/>
  <c r="DF26" i="122" s="1"/>
  <c r="DB46" i="122" s="1"/>
  <c r="DB25" i="122"/>
  <c r="DF25" i="122" s="1"/>
  <c r="DA44" i="122" s="1"/>
  <c r="DB28" i="122"/>
  <c r="DF28" i="122" s="1"/>
  <c r="DD42" i="122" s="1"/>
  <c r="DB44" i="122"/>
  <c r="DF34" i="122"/>
  <c r="DB42" i="122"/>
  <c r="DC43" i="122"/>
  <c r="DC44" i="122"/>
  <c r="DC42" i="122"/>
  <c r="DC29" i="122"/>
  <c r="DD46" i="122" l="1"/>
  <c r="DA42" i="122"/>
  <c r="DA46" i="122"/>
  <c r="DD43" i="122"/>
  <c r="DF36" i="122"/>
  <c r="DF33" i="122"/>
  <c r="DC45" i="122"/>
  <c r="DA45" i="122"/>
  <c r="DA43" i="122"/>
  <c r="DC46" i="122"/>
  <c r="DD44" i="122"/>
  <c r="DB45" i="122"/>
  <c r="DD45" i="122"/>
  <c r="DF24" i="122"/>
  <c r="DF32" i="122" s="1"/>
  <c r="DB29" i="122"/>
  <c r="DB43" i="122"/>
  <c r="CZ46" i="122" l="1"/>
  <c r="DE46" i="122" s="1"/>
  <c r="DE54" i="122" s="1"/>
  <c r="CZ45" i="122"/>
  <c r="DE45" i="122" s="1"/>
  <c r="DE53" i="122" s="1"/>
  <c r="CZ42" i="122"/>
  <c r="DE42" i="122" s="1"/>
  <c r="DE50" i="122" s="1"/>
  <c r="CZ44" i="122"/>
  <c r="DE44" i="122" s="1"/>
  <c r="DE52" i="122" s="1"/>
  <c r="DE55" i="122" s="1"/>
  <c r="DE56" i="122" s="1"/>
  <c r="DE58" i="122" s="1"/>
  <c r="DE59" i="122" s="1"/>
  <c r="CZ43" i="122"/>
  <c r="DE43" i="122" s="1"/>
  <c r="DE51" i="122" s="1"/>
  <c r="DF29" i="1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V26" authorId="0" shapeId="0" xr:uid="{F287F0FD-7E0C-4ABB-8248-94542A634C1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Cuando se vaya a campo pedir el dato de los puntos de evacuacion</t>
        </r>
      </text>
    </comment>
  </commentList>
</comments>
</file>

<file path=xl/sharedStrings.xml><?xml version="1.0" encoding="utf-8"?>
<sst xmlns="http://schemas.openxmlformats.org/spreadsheetml/2006/main" count="676" uniqueCount="199">
  <si>
    <t>MATRIZ DE COMPARACION DE PARES</t>
  </si>
  <si>
    <t>SUMA</t>
  </si>
  <si>
    <t>1/SUMA</t>
  </si>
  <si>
    <t>MATRIZ DE NORMALIZACION</t>
  </si>
  <si>
    <t>Vector Priorizacion</t>
  </si>
  <si>
    <t>HALLANDO EL VECTOR SUMA PONDERADO</t>
  </si>
  <si>
    <t>Vector Suma Ponderada</t>
  </si>
  <si>
    <t>INDICE DE CONSISTENCIA</t>
  </si>
  <si>
    <t>PROMEDIO</t>
  </si>
  <si>
    <t>IC</t>
  </si>
  <si>
    <t>RC</t>
  </si>
  <si>
    <t>HALLANDO EL λmax</t>
  </si>
  <si>
    <t>Porcentaje (%)</t>
  </si>
  <si>
    <t>Vector Suma Ponderado / Vector Priorizacion</t>
  </si>
  <si>
    <t>Resultados de la operación de matrices</t>
  </si>
  <si>
    <t>Porcentaje(%)</t>
  </si>
  <si>
    <t>PARÁMETRO</t>
  </si>
  <si>
    <t>MATRIZ DE NORMALIZACIÓN</t>
  </si>
  <si>
    <t>Vector Suma Ponderado/Vector Priorización</t>
  </si>
  <si>
    <t>El valor del coeficiente debe ser menor a 0.1. Si el coeficiente es mayor a 0.1 se debe volver a analizar los criterios en la matriz de comparación de pares</t>
  </si>
  <si>
    <t>ÍNDICE DE CONSISTENCIA</t>
  </si>
  <si>
    <t>Vector Priorización</t>
  </si>
  <si>
    <t>(*) Para determinar el indice aleatorio que ayuda a determinar la relacion de consistencia se utilizo la tabla  obtenida por Aguarón y Moreno, 2001. Donde "n" es el número de parametros en la matriz.</t>
  </si>
  <si>
    <t>(*) Para determinar el índice aleatorio que ayuda a determinar la relación de consistencia se utilizo la tabla  obtenida por Aguarón y Moreno, 2001. Donde "n" es el número de parámetros en la matriz.</t>
  </si>
  <si>
    <t>MATRIZ DE 5 x 5 (05 parámetros)</t>
  </si>
  <si>
    <t>El valor del coeficiente debe ser menor a 0.04. Si el coeficiente es mayor a 0.04 se debe volver a analizar los criterios en la matriz de comparación de pares</t>
  </si>
  <si>
    <t>El valor del coeficiente debe ser menor a 0.08. Si el coeficiente es mayor a 0.08 se debe volver a analizar los criterios en la matriz de comparación de pares</t>
  </si>
  <si>
    <r>
      <rPr>
        <b/>
        <sz val="12"/>
        <color theme="1"/>
        <rFont val="Roboto Condensed"/>
      </rPr>
      <t>Paso 03</t>
    </r>
    <r>
      <rPr>
        <sz val="12"/>
        <color theme="1"/>
        <rFont val="Roboto Condensed"/>
      </rPr>
      <t xml:space="preserve">: La matriz de normalización nos muestra el vector de priorización (peso ponderado). Indica la importancia de cada parámetro en el analisis del fenomeno. </t>
    </r>
  </si>
  <si>
    <r>
      <rPr>
        <b/>
        <sz val="12"/>
        <color theme="1"/>
        <rFont val="Roboto Condensed"/>
      </rPr>
      <t>Paso 04</t>
    </r>
    <r>
      <rPr>
        <sz val="12"/>
        <color theme="1"/>
        <rFont val="Roboto Condensed"/>
      </rPr>
      <t>: Se calcula la Relacion de Consistencia, el cual debe ser menor al 4% (</t>
    </r>
    <r>
      <rPr>
        <b/>
        <sz val="12"/>
        <color theme="1"/>
        <rFont val="Roboto Condensed"/>
      </rPr>
      <t>RC &lt; 0.04</t>
    </r>
    <r>
      <rPr>
        <sz val="12"/>
        <color theme="1"/>
        <rFont val="Roboto Condensed"/>
      </rPr>
      <t>), lo que nos indicara que los criterios utilizados para la comparación de pares son los más adecuados.</t>
    </r>
  </si>
  <si>
    <t>(*) Para determinar el indice aleatorio que ayuda a determinar la relación de consistencia se utilizo la tabla  obtenida por Aguarón y Moreno, 2001. Donde "n" es el número de parámetros en la matriz.</t>
  </si>
  <si>
    <r>
      <t xml:space="preserve">RELACIÓN DE CONSISTENCIA &lt; 0.08 </t>
    </r>
    <r>
      <rPr>
        <b/>
        <sz val="11"/>
        <rFont val="Roboto Condensed"/>
      </rPr>
      <t>(*)</t>
    </r>
  </si>
  <si>
    <r>
      <t xml:space="preserve">RELACION DE CONSISTENCIA &lt; 0.1 </t>
    </r>
    <r>
      <rPr>
        <b/>
        <sz val="11"/>
        <rFont val="Roboto Condensed"/>
      </rPr>
      <t>(*)</t>
    </r>
  </si>
  <si>
    <r>
      <t xml:space="preserve">RELACIÓN DE CONSISTENCIA &lt; 0.04 </t>
    </r>
    <r>
      <rPr>
        <b/>
        <sz val="9"/>
        <rFont val="Roboto Condensed"/>
      </rPr>
      <t>(*)</t>
    </r>
  </si>
  <si>
    <t>Material predominante de la pared</t>
  </si>
  <si>
    <t>Sin muros</t>
  </si>
  <si>
    <t>Triplay, calamina, estera, madera rústica</t>
  </si>
  <si>
    <t>Drywall / Madera / Adobe</t>
  </si>
  <si>
    <t xml:space="preserve"> Mampostería:
Enrocado con cemento</t>
  </si>
  <si>
    <t>Concreto / Ladrillo</t>
  </si>
  <si>
    <t>Material predominante del techo</t>
  </si>
  <si>
    <t>Sin techo</t>
  </si>
  <si>
    <t xml:space="preserve"> Madera rústica, Triplay, carrizo o estera</t>
  </si>
  <si>
    <t>Planchas de calamina, fibrocemento o similares</t>
  </si>
  <si>
    <t>Drywall / Madera</t>
  </si>
  <si>
    <t>Aligerado, Concreto armado</t>
  </si>
  <si>
    <t>2 Portones / Terreno vacío</t>
  </si>
  <si>
    <t>1 Puerta y Portón</t>
  </si>
  <si>
    <t>1 Portón</t>
  </si>
  <si>
    <t>1 puerta</t>
  </si>
  <si>
    <t>Ningún acceso</t>
  </si>
  <si>
    <t>Sótano</t>
  </si>
  <si>
    <t>Ninguno</t>
  </si>
  <si>
    <t>más de 2</t>
  </si>
  <si>
    <t>Presencia de personas mayores a 65 años</t>
  </si>
  <si>
    <t>Presencia de personas de 0 a 14 años</t>
  </si>
  <si>
    <t>Exposición Social (Parámetro x Descriptor)</t>
  </si>
  <si>
    <t>Fragilidad Social (Parámetro x Descriptor)</t>
  </si>
  <si>
    <t>EXPOSICIÓN SOCIAL</t>
  </si>
  <si>
    <t>FRAGILIDAD SOCIAL</t>
  </si>
  <si>
    <t>VALOR</t>
  </si>
  <si>
    <t>Parámetro</t>
  </si>
  <si>
    <t>Descriptor</t>
  </si>
  <si>
    <t>Peso x Exposición Social + Peso x Fragilidad Social  + Peso x Resiliencia  Social  = Valor de la Dimensión Social</t>
  </si>
  <si>
    <t>Peso x Exposición Económica + Peso x Fragilidad Económica + Peso x Resiliencia Económica = Valor de la Dimensión Económica</t>
  </si>
  <si>
    <t>ANÁLISIS DE LA DIMENSIÓN SOCIAL</t>
  </si>
  <si>
    <t>VALOR DE DIMENSIÓN SOCIAL</t>
  </si>
  <si>
    <t>Peso</t>
  </si>
  <si>
    <t>Valor de la Vulnerabilidad  =  Peso de la Dimensión Social x Valor de la Dimensión Social + Peso de la Dimensión Económica x Valor de la Dimensión Económica</t>
  </si>
  <si>
    <t>PESO DE DIMENSIÓN SOCIAL</t>
  </si>
  <si>
    <t>VALOR DE LA DIMENSIÓN SOCIAL</t>
  </si>
  <si>
    <t>VALOR DE LA DIMENSIÓN ECONÓMICA</t>
  </si>
  <si>
    <t>VALOR DE LA VULNERABILIDAD</t>
  </si>
  <si>
    <t>NIVELES DE VULNERABILIDAD</t>
  </si>
  <si>
    <t>NIVEL</t>
  </si>
  <si>
    <t>RANGO</t>
  </si>
  <si>
    <t>MUY ALTO</t>
  </si>
  <si>
    <t>&lt;</t>
  </si>
  <si>
    <t>V</t>
  </si>
  <si>
    <t>≤</t>
  </si>
  <si>
    <t>ALTO</t>
  </si>
  <si>
    <t>MEDIO</t>
  </si>
  <si>
    <t>BAJO</t>
  </si>
  <si>
    <t>Determinación de los niveles de vulnerabilidad</t>
  </si>
  <si>
    <t>MATRIZ DE VULNERABILIDAD</t>
  </si>
  <si>
    <t>DESCRIPCIÓN</t>
  </si>
  <si>
    <t xml:space="preserve"> ALTO</t>
  </si>
  <si>
    <t>Cantidad de personas que ocupan la vivienda</t>
  </si>
  <si>
    <t>más de 8 personas</t>
  </si>
  <si>
    <t>5 a 8 personas</t>
  </si>
  <si>
    <t>3 a 4 personas</t>
  </si>
  <si>
    <t>1 a 2 personas</t>
  </si>
  <si>
    <t>Ninguna</t>
  </si>
  <si>
    <t>Fragilidad Social</t>
  </si>
  <si>
    <t>Dimension Social</t>
  </si>
  <si>
    <t>¿Qué distancia tiene la vivienda con respecto al cauce del flujo de detritos?</t>
  </si>
  <si>
    <t>Cota o Altura de aniego</t>
  </si>
  <si>
    <t>&lt; 2 m</t>
  </si>
  <si>
    <t>de 2 a 5 m</t>
  </si>
  <si>
    <t>de 5 a 10</t>
  </si>
  <si>
    <t>de 10 a 15</t>
  </si>
  <si>
    <t>&gt; 15 m</t>
  </si>
  <si>
    <t>&lt; 0 m</t>
  </si>
  <si>
    <t>0  a 0.2 m</t>
  </si>
  <si>
    <t>0.2 a 1 m</t>
  </si>
  <si>
    <t>1 a 2 m</t>
  </si>
  <si>
    <t>&gt; 2 m</t>
  </si>
  <si>
    <t>Ninguna protección</t>
  </si>
  <si>
    <t>Sacos terreros</t>
  </si>
  <si>
    <t>Muro menor a 0.5 m de altura</t>
  </si>
  <si>
    <t>Muro entre 0.5 a 1.5 m de altura</t>
  </si>
  <si>
    <t>Muro mayor a 1.5 m de altura</t>
  </si>
  <si>
    <t>Tierra</t>
  </si>
  <si>
    <t>Adobe</t>
  </si>
  <si>
    <t>Ladrillo con cemento</t>
  </si>
  <si>
    <t>Concreto</t>
  </si>
  <si>
    <t>Porcentaje de viviendas con abastecimiento de agua las 24 horas</t>
  </si>
  <si>
    <t>De 0% &lt; a &lt;= 20%</t>
  </si>
  <si>
    <t>De 20% &lt; a &lt;= 40%</t>
  </si>
  <si>
    <t>De 40% &lt; a &lt;= 60%</t>
  </si>
  <si>
    <t>De 60% &lt; a &lt;= 80%</t>
  </si>
  <si>
    <t>De 80% &lt; a &lt;= 100%</t>
  </si>
  <si>
    <t>Cantidad de Personas</t>
  </si>
  <si>
    <t>En la matriz de comparación de pares se evalua la intensidad de preferencia de un parámetro frente a otro. Para la selección de los valores se usa la escala desarrollada por Saaty. La escala ordinal de comparación se mueve entre valores de 9 y 1/9.</t>
  </si>
  <si>
    <r>
      <rPr>
        <b/>
        <sz val="11"/>
        <color theme="1"/>
        <rFont val="Roboto Condensed"/>
      </rPr>
      <t>Paso 01</t>
    </r>
    <r>
      <rPr>
        <sz val="11"/>
        <color theme="1"/>
        <rFont val="Roboto Condensed"/>
      </rPr>
      <t>: El analisis se inicia comparando la fila con respecto a la columna (fila/columna). La diagonal de la matriz siempre sera la unidad por ser una comparacion entre parametros de igual magnitud. Se introducen los valores en las celdas de color rojo y automaticamente se muestran los valores inversos de las celdas azules (debido a que el analisis es inverso).</t>
    </r>
  </si>
  <si>
    <r>
      <rPr>
        <b/>
        <sz val="11"/>
        <color theme="1"/>
        <rFont val="Roboto Condensed"/>
      </rPr>
      <t xml:space="preserve">Paso 02: </t>
    </r>
    <r>
      <rPr>
        <sz val="11"/>
        <color theme="1"/>
        <rFont val="Roboto Condensed"/>
      </rPr>
      <t xml:space="preserve">La matriz de normalización nos muestra el vector de priorización (peso ponderado). Indica la importancia de cada parametro en el analisis del fenomeno. </t>
    </r>
  </si>
  <si>
    <r>
      <rPr>
        <b/>
        <sz val="11"/>
        <color theme="1"/>
        <rFont val="Roboto Condensed"/>
      </rPr>
      <t xml:space="preserve">Paso 03: </t>
    </r>
    <r>
      <rPr>
        <sz val="11"/>
        <color theme="1"/>
        <rFont val="Roboto Condensed"/>
      </rPr>
      <t>Se calcula la Relacion de Consistencia, el cual debe ser menor al 10% (RC &lt; 0.1), lo que nos indicara que los criterios utilizados para la comparación de pares son los más adecuados.</t>
    </r>
  </si>
  <si>
    <r>
      <rPr>
        <b/>
        <sz val="11"/>
        <color theme="1"/>
        <rFont val="Roboto Condensed"/>
      </rPr>
      <t>Paso 03:</t>
    </r>
    <r>
      <rPr>
        <sz val="11"/>
        <color theme="1"/>
        <rFont val="Roboto Condensed"/>
      </rPr>
      <t xml:space="preserve"> Se calcula la Relacion de Consistencia, el cual debe ser menor al 10% (RC &lt; 0.1), lo que nos indicara que los criterios utilizados para la comparación de pares son los más adecuados.</t>
    </r>
  </si>
  <si>
    <r>
      <rPr>
        <b/>
        <sz val="11"/>
        <color theme="1"/>
        <rFont val="Roboto Condensed"/>
      </rPr>
      <t>Paso 02:</t>
    </r>
    <r>
      <rPr>
        <sz val="11"/>
        <color theme="1"/>
        <rFont val="Roboto Condensed"/>
      </rPr>
      <t xml:space="preserve"> La matriz de normalización nos muestra el vector de priorización (peso ponderado). Indica la importancia de cada parametro en el analisis del fenomeno. </t>
    </r>
  </si>
  <si>
    <t>De 75% &lt; a &lt;= 100%</t>
  </si>
  <si>
    <t>De 50% &lt; a &lt;= 75%</t>
  </si>
  <si>
    <t>De 25% &lt; a &lt;= 50%</t>
  </si>
  <si>
    <t>De 0% &lt; a &lt;= 25%</t>
  </si>
  <si>
    <t>0%</t>
  </si>
  <si>
    <r>
      <rPr>
        <b/>
        <sz val="11"/>
        <color rgb="FF00B050"/>
        <rFont val="Roboto Condensed"/>
      </rPr>
      <t>Relacion de consistencia &lt; 0.1</t>
    </r>
    <r>
      <rPr>
        <b/>
        <sz val="11"/>
        <color rgb="FFFF0000"/>
        <rFont val="Roboto Condensed"/>
      </rPr>
      <t xml:space="preserve"> </t>
    </r>
    <r>
      <rPr>
        <b/>
        <sz val="11"/>
        <rFont val="Roboto Condensed"/>
      </rPr>
      <t>(*)</t>
    </r>
  </si>
  <si>
    <t>PARÁMETROS</t>
  </si>
  <si>
    <t>MATRIZ DE 3 x 3 (03 parámetros)</t>
  </si>
  <si>
    <r>
      <rPr>
        <b/>
        <sz val="11"/>
        <color theme="1"/>
        <rFont val="Calibri"/>
        <family val="2"/>
        <scheme val="minor"/>
      </rPr>
      <t>Paso 01:</t>
    </r>
    <r>
      <rPr>
        <sz val="11"/>
        <color theme="1"/>
        <rFont val="Calibri"/>
        <family val="2"/>
        <scheme val="minor"/>
      </rPr>
      <t xml:space="preserve"> El analisis se inicia comparando la fila con respecto a la columna (fila/columna). La diagonal de la matriz siempre sera la unidad por ser una comparacion entre parametros de igual magnitud. Se introducen los valores en las celdas de color rojo y automaticamente se muestran los valores inversos de las celdas azules (debido a que el analisis es inverso).</t>
    </r>
  </si>
  <si>
    <t>Parametros</t>
  </si>
  <si>
    <r>
      <t xml:space="preserve">MATRIZ DE 4 x 4 </t>
    </r>
    <r>
      <rPr>
        <b/>
        <sz val="11"/>
        <rFont val="Roboto Condensed"/>
      </rPr>
      <t>(04 parámetros)</t>
    </r>
  </si>
  <si>
    <t>Distancia de la vivienda respecto al cauce del flujo de detritos</t>
  </si>
  <si>
    <t>Accesos expuestos al flujo de detritos</t>
  </si>
  <si>
    <t>Número de pisos en la vivienda</t>
  </si>
  <si>
    <r>
      <rPr>
        <b/>
        <sz val="11"/>
        <color theme="1"/>
        <rFont val="Calibri"/>
        <family val="2"/>
        <scheme val="minor"/>
      </rPr>
      <t>Paso 02:</t>
    </r>
    <r>
      <rPr>
        <sz val="11"/>
        <color theme="1"/>
        <rFont val="Calibri"/>
        <family val="2"/>
        <scheme val="minor"/>
      </rPr>
      <t xml:space="preserve"> La matriz de normalización nos muestra el vector de priorización (peso ponderado). Indica la importancia de cada parametro en el analisis del fenomeno. </t>
    </r>
  </si>
  <si>
    <r>
      <rPr>
        <b/>
        <sz val="11"/>
        <color theme="1"/>
        <rFont val="Calibri"/>
        <family val="2"/>
        <scheme val="minor"/>
      </rPr>
      <t>Paso 03:</t>
    </r>
    <r>
      <rPr>
        <sz val="11"/>
        <color theme="1"/>
        <rFont val="Calibri"/>
        <family val="2"/>
        <scheme val="minor"/>
      </rPr>
      <t xml:space="preserve"> Se calcula la Relacion de Consistencia, el cual debe ser menor al 10% (RC &lt; 0.1), lo que nos indicara que los criterios utilizados para la comparación de pares son los más adecuados.</t>
    </r>
  </si>
  <si>
    <r>
      <rPr>
        <b/>
        <sz val="11"/>
        <color theme="1"/>
        <rFont val="Roboto Condensed"/>
      </rPr>
      <t>Paso 01:</t>
    </r>
    <r>
      <rPr>
        <sz val="11"/>
        <color theme="1"/>
        <rFont val="Roboto Condensed"/>
      </rPr>
      <t xml:space="preserve"> El analisis se inicia comparando la fila con respecto a la columna (fila/columna). La diagonal de la matriz siempre sera la unidad por ser una comparacion entre parametros de igual magnitud. Se introducen los valores en las celdas de color rojo y automaticamente se muestran los valores inversos de las celdas azules (debido a que el analisis es inverso).</t>
    </r>
  </si>
  <si>
    <r>
      <t>Paso 02:</t>
    </r>
    <r>
      <rPr>
        <sz val="11"/>
        <color theme="1"/>
        <rFont val="Roboto Condensed"/>
      </rPr>
      <t xml:space="preserve"> La matriz de normalización nos muestra el vector de priorización (peso ponderado). Indica la importancia de cada parametro en el analisis del fenomeno. </t>
    </r>
  </si>
  <si>
    <r>
      <rPr>
        <b/>
        <sz val="12"/>
        <color theme="1"/>
        <rFont val="Roboto Condensed"/>
      </rPr>
      <t>Paso 01:</t>
    </r>
    <r>
      <rPr>
        <sz val="12"/>
        <color theme="1"/>
        <rFont val="Roboto Condensed"/>
      </rPr>
      <t xml:space="preserve"> El analisis se inicia comparando la fila con respecto a la columna (fila/columna). La diagonal de la matriz siempre sera la unidad por ser una comparacion entre parametros de igual magnitud. Se introducen los valores en las celdas de color rojo y automaticamente se muestran los valores inversos de las celdas azules (debido a que el analisis es inverso).</t>
    </r>
  </si>
  <si>
    <t>Tipo de protección en la vivienda</t>
  </si>
  <si>
    <t>Material predominante en el muro o protección</t>
  </si>
  <si>
    <t>Exposición Social</t>
  </si>
  <si>
    <t>Cantidad de Personas en la vivienda</t>
  </si>
  <si>
    <t>Exposición Economica</t>
  </si>
  <si>
    <t>Fragilidad Economica</t>
  </si>
  <si>
    <t>Dimensiones</t>
  </si>
  <si>
    <t>Factores</t>
  </si>
  <si>
    <t>Parámetros de exposición social</t>
  </si>
  <si>
    <t>Parámetros de fragilidad social</t>
  </si>
  <si>
    <t>Dimensión Social (DS)</t>
  </si>
  <si>
    <t>D) Cálculo de la Vulnerabilidad</t>
  </si>
  <si>
    <t>VALOR DE DIMENSIÓN ECONOMICA</t>
  </si>
  <si>
    <t>Dimensión economica (DE)</t>
  </si>
  <si>
    <t>Dimensión ambiental (DA)</t>
  </si>
  <si>
    <t>EXPOSICIÓN ECONOMICA</t>
  </si>
  <si>
    <t>FRAGILIDAD ECONOMICA</t>
  </si>
  <si>
    <t>RESILIENCIA ECONOMICA</t>
  </si>
  <si>
    <t>ANÁLISIS DE LA DE LA DIMENSIÓN ECONOMICA</t>
  </si>
  <si>
    <t>PESO DE DIMENSIÓN ECONOMICA</t>
  </si>
  <si>
    <t>Factores de la dimensión economica (DE)</t>
  </si>
  <si>
    <t>Resiliencia Economica</t>
  </si>
  <si>
    <t>Parámetros de fragilidad Economica</t>
  </si>
  <si>
    <t>Parámetro de resiliencia economica</t>
  </si>
  <si>
    <t>Parámetros  de exposición Economica</t>
  </si>
  <si>
    <t>A) Analizar la componente exposición: social, económica y ambiental.</t>
  </si>
  <si>
    <t>B) Analizar la componente fragilidad: social, económica y ambiental.</t>
  </si>
  <si>
    <t>C) Analizar la componente resiliencia: social, económica y ambiental.</t>
  </si>
  <si>
    <t>Exposición económica (Parámetro x Descriptor)</t>
  </si>
  <si>
    <t>Fragilidad económica (Parámetro x Descriptor)</t>
  </si>
  <si>
    <t>Resiliencia económica (Parámetro x Descriptor)</t>
  </si>
  <si>
    <t>Dimension Economica</t>
  </si>
  <si>
    <t>Viviendas que albergan mas de 8 personas de las cuales entre el 75% a 100%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que menor o igual al 20% del total de las viviendas. Estas viviendas están situadas a distancias menores de 2 metros del cauce de un flujo, con una cota o altura de aniego superior a los 2 metros, lo que las expone significativamente al perligro de inundación. Las viviendas no presentan muros y de si presentar estas son de materiales precarios tales como el triplay, calamina, estera, y/o madera rústica; no presentan techos y los que si presentan son de material precario como la madera rústica, triplay, carrizo o estera. Poseen todos sus accesos expuestos al flujo, carecen de niveles de pisos definidos (solo sótano o no presentan pisos) lo que agrava su vulnerabilidad estructural. No poseen ninguna protección frente a inundaciones.</t>
  </si>
  <si>
    <t>Viviendas que albergan entre 5 a 8 personas de las cuales entre el 50% a 75%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de entre el 20% al 40% del total de las viviendas. Estas viviendas están situadas a distancias de entre 2 a 5 metros del cauce de un flujo, con una cota o altura de aniego de entre 1 a 2 metros, lo que las expone significativamente al perligro de inundación. Las viviendas presentan muros constituidos de materiales precarios tales como el triplay, calamina, estera, y/o madera rústica; tienen techos de material precario como la madera rústica, triplay, carrizo o estera. Poseen 1 puerta y portón expuestos a los flujos, carecen de niveles de pisos definidos lo que agrava su vulnerabilidad estructural. La protección frente a inundaciones es limitada, basada en sacos terreros, lo que reduce parcialmente el impacto.</t>
  </si>
  <si>
    <t xml:space="preserve">Viviendas que albergan entre 5 a 8 personas de las cuales entre el 25% a 50%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de entre el 40% al 60% del total de las viviendas. Estas viviendas están situadas a distancias de entre 5 a 10 metros del cauce de un flujo, con una cota o altura de aniego de entre 0.2 a 1 metro. Las viviendas presentan muros constituidos de drywall y/o madera y/o adobe; tienen techos de materiales como planchas de calamina, fibrocemento o similares. Posee 1 portón expuesto a los flujos, la vivienda es de 1 piso. La vivienda cuenta con protección para flujos constituido por un muro con una altura inferior a los 50 centimetros de mamposteria (enrocado con cemento). </t>
  </si>
  <si>
    <t xml:space="preserve">Viviendas que albergan entre 1 a 2 personas de las cuales menos del 25% son personas que presentan condiciones de vulnerabilidad como adultos mayores de 65 años a mas  y/o niños de 0 a 14 años de edad, por otro lado el suministro de agua es moderadamente adecuado  teniendo una cobertura superior al 60% del total de las viviendas con agua durante 24 horas. Estas viviendas están situadas a distancias superiores a los 10 metros del cauce de un flujo, con una cota o altura de aniego inferiores a los 20 centimetros. Las viviendas presentan muros constituidos de mamposteria (enrocado con cemento); tienen techos de materiales como drywall y/o madera. Posee 1 puerta expuesta a los flujos, la vivienda es de 1 a 2 pisos. La vivienda cuenta con protección para flujos constituido por un muro con una altura de entre 0.5 a 1.5 metros de altura hecho con ladrillo con cemento o concreto. </t>
  </si>
  <si>
    <t>0.035 ≤ V ≤ 0.063</t>
  </si>
  <si>
    <t>0.314 &lt; V ≤ 0.451</t>
  </si>
  <si>
    <t>0.138 &lt; V ≤ 0.314</t>
  </si>
  <si>
    <t>0.063 &lt; V ≤ 0.138</t>
  </si>
  <si>
    <t>Resolución Social</t>
  </si>
  <si>
    <t>Parámetros de resiliencia social</t>
  </si>
  <si>
    <t>Completo</t>
  </si>
  <si>
    <t>Muy poco</t>
  </si>
  <si>
    <t>Poco</t>
  </si>
  <si>
    <t>No respondió</t>
  </si>
  <si>
    <t>Conocimiento en GRD</t>
  </si>
  <si>
    <t>Resiliencia Social (Parámetro x Descriptor)</t>
  </si>
  <si>
    <t>RESILIENCIA SOCIAL</t>
  </si>
  <si>
    <t>Resiliencia Social</t>
  </si>
  <si>
    <t>Factores de la dimensión social (DE)</t>
  </si>
  <si>
    <t>ANÁLISIS DE LA VULNERABILIDAD EN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</si>
</sst>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;[Red]0.00"/>
    <numFmt numFmtId="165" formatCode="0.000;[Red]0.000"/>
    <numFmt numFmtId="166" formatCode="0.0;[Red]0.0"/>
    <numFmt numFmtId="167" formatCode="0.000"/>
    <numFmt numFmtId="168" formatCode="0.0%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Roboto Condensed"/>
    </font>
    <font>
      <b/>
      <sz val="18"/>
      <color rgb="FFFF0000"/>
      <name val="Roboto Condensed"/>
    </font>
    <font>
      <b/>
      <sz val="11"/>
      <color rgb="FFFF0000"/>
      <name val="Roboto Condensed"/>
    </font>
    <font>
      <sz val="12"/>
      <color theme="1"/>
      <name val="Roboto Condensed"/>
    </font>
    <font>
      <b/>
      <sz val="12"/>
      <color theme="1"/>
      <name val="Roboto Condensed"/>
    </font>
    <font>
      <b/>
      <sz val="11"/>
      <color theme="1"/>
      <name val="Roboto Condensed"/>
    </font>
    <font>
      <sz val="10"/>
      <color theme="1"/>
      <name val="Roboto Condensed"/>
    </font>
    <font>
      <b/>
      <sz val="10"/>
      <color theme="1"/>
      <name val="Roboto Condensed"/>
    </font>
    <font>
      <b/>
      <sz val="8"/>
      <color theme="1"/>
      <name val="Roboto Condensed"/>
    </font>
    <font>
      <b/>
      <u/>
      <sz val="12"/>
      <color theme="1"/>
      <name val="Roboto Condensed"/>
    </font>
    <font>
      <b/>
      <sz val="12"/>
      <color rgb="FFFF0000"/>
      <name val="Roboto Condensed"/>
    </font>
    <font>
      <b/>
      <u/>
      <sz val="11"/>
      <color theme="1"/>
      <name val="Roboto Condensed"/>
    </font>
    <font>
      <b/>
      <sz val="11"/>
      <name val="Roboto Condensed"/>
    </font>
    <font>
      <b/>
      <u/>
      <sz val="11"/>
      <color rgb="FFFF0000"/>
      <name val="Roboto Condensed"/>
    </font>
    <font>
      <b/>
      <sz val="9"/>
      <color rgb="FFFF0000"/>
      <name val="Roboto Condensed"/>
    </font>
    <font>
      <b/>
      <sz val="9"/>
      <name val="Roboto Condensed"/>
    </font>
    <font>
      <sz val="12"/>
      <color theme="2" tint="-0.89999084444715716"/>
      <name val="Roboto Condensed"/>
    </font>
    <font>
      <b/>
      <sz val="12"/>
      <color theme="2" tint="-0.89999084444715716"/>
      <name val="Roboto Condensed"/>
    </font>
    <font>
      <sz val="11"/>
      <color theme="2" tint="-0.89999084444715716"/>
      <name val="Roboto Condensed"/>
    </font>
    <font>
      <b/>
      <sz val="11"/>
      <color theme="2" tint="-0.89999084444715716"/>
      <name val="Roboto Condensed"/>
    </font>
    <font>
      <sz val="11"/>
      <color rgb="FF000000"/>
      <name val="Roboto Condensed"/>
    </font>
    <font>
      <sz val="11"/>
      <name val="Roboto Condensed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70C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rgb="FF00B050"/>
      <name val="Arial Narrow"/>
      <family val="2"/>
    </font>
    <font>
      <b/>
      <sz val="12"/>
      <color theme="3" tint="0.3999755851924192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b/>
      <sz val="22"/>
      <color theme="1"/>
      <name val="Roboto Condensed"/>
    </font>
    <font>
      <b/>
      <sz val="26"/>
      <color theme="1"/>
      <name val="Roboto Condensed"/>
    </font>
    <font>
      <sz val="11"/>
      <color theme="1"/>
      <name val="Calibri"/>
      <family val="2"/>
      <scheme val="minor"/>
    </font>
    <font>
      <b/>
      <sz val="11"/>
      <color theme="0"/>
      <name val="Roboto Condensed"/>
    </font>
    <font>
      <sz val="11"/>
      <name val="Calibri"/>
      <family val="2"/>
      <scheme val="minor"/>
    </font>
    <font>
      <sz val="12"/>
      <name val="Roboto Condensed"/>
    </font>
    <font>
      <sz val="20"/>
      <color theme="1"/>
      <name val="Calibri"/>
      <family val="2"/>
      <scheme val="minor"/>
    </font>
    <font>
      <sz val="20"/>
      <color theme="1"/>
      <name val="Roboto Condensed"/>
    </font>
    <font>
      <b/>
      <sz val="10"/>
      <color theme="0"/>
      <name val="Roboto Condensed"/>
    </font>
    <font>
      <sz val="11"/>
      <color theme="0"/>
      <name val="Roboto Condensed"/>
    </font>
    <font>
      <b/>
      <sz val="9"/>
      <color theme="0"/>
      <name val="Roboto Condensed"/>
    </font>
    <font>
      <b/>
      <sz val="11"/>
      <color rgb="FF00B050"/>
      <name val="Roboto Condensed"/>
    </font>
    <font>
      <b/>
      <sz val="11"/>
      <color theme="1"/>
      <name val="Calibri"/>
      <family val="2"/>
      <scheme val="minor"/>
    </font>
    <font>
      <sz val="72"/>
      <color theme="1"/>
      <name val="Roboto Condensed"/>
    </font>
    <font>
      <b/>
      <sz val="11"/>
      <name val="Calibri"/>
      <family val="2"/>
      <scheme val="minor"/>
    </font>
    <font>
      <b/>
      <sz val="12"/>
      <color theme="0"/>
      <name val="Roboto Condensed"/>
    </font>
    <font>
      <b/>
      <sz val="22"/>
      <color theme="0"/>
      <name val="Roboto Condensed"/>
    </font>
    <font>
      <b/>
      <sz val="18"/>
      <color theme="1"/>
      <name val="Arial Narrow"/>
      <family val="2"/>
    </font>
    <font>
      <b/>
      <sz val="26"/>
      <color theme="0"/>
      <name val="Roboto Condensed"/>
    </font>
    <font>
      <b/>
      <sz val="20"/>
      <color theme="0"/>
      <name val="Roboto Condensed"/>
    </font>
    <font>
      <sz val="10"/>
      <color rgb="FF000000"/>
      <name val="Roboto Condensed"/>
    </font>
    <font>
      <b/>
      <sz val="10"/>
      <color rgb="FF000000"/>
      <name val="Roboto Condensed"/>
    </font>
    <font>
      <b/>
      <sz val="10"/>
      <name val="Roboto Condensed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3CFF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9" fillId="0" borderId="0" applyFont="0" applyFill="0" applyBorder="0" applyAlignment="0" applyProtection="0"/>
  </cellStyleXfs>
  <cellXfs count="53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0" fontId="1" fillId="2" borderId="12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166" fontId="1" fillId="3" borderId="14" xfId="0" applyNumberFormat="1" applyFont="1" applyFill="1" applyBorder="1" applyAlignment="1">
      <alignment horizontal="center" vertical="center"/>
    </xf>
    <xf numFmtId="166" fontId="1" fillId="3" borderId="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8" fillId="2" borderId="11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0" fontId="7" fillId="2" borderId="0" xfId="0" applyFont="1" applyFill="1"/>
    <xf numFmtId="165" fontId="21" fillId="0" borderId="1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9" fillId="0" borderId="0" xfId="0" applyFont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 wrapText="1"/>
    </xf>
    <xf numFmtId="167" fontId="35" fillId="0" borderId="0" xfId="0" applyNumberFormat="1" applyFont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" fillId="2" borderId="16" xfId="0" applyFont="1" applyFill="1" applyBorder="1"/>
    <xf numFmtId="0" fontId="4" fillId="2" borderId="19" xfId="0" applyFont="1" applyFill="1" applyBorder="1"/>
    <xf numFmtId="0" fontId="1" fillId="2" borderId="20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1" fillId="2" borderId="17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167" fontId="1" fillId="2" borderId="0" xfId="0" applyNumberFormat="1" applyFont="1" applyFill="1"/>
    <xf numFmtId="0" fontId="1" fillId="2" borderId="20" xfId="0" applyFont="1" applyFill="1" applyBorder="1" applyAlignment="1">
      <alignment wrapText="1"/>
    </xf>
    <xf numFmtId="0" fontId="1" fillId="2" borderId="22" xfId="0" applyFont="1" applyFill="1" applyBorder="1"/>
    <xf numFmtId="167" fontId="33" fillId="0" borderId="22" xfId="0" applyNumberFormat="1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horizontal="center" vertical="center" wrapText="1"/>
    </xf>
    <xf numFmtId="167" fontId="37" fillId="0" borderId="17" xfId="0" applyNumberFormat="1" applyFont="1" applyBorder="1" applyAlignment="1">
      <alignment horizontal="center" vertical="center" wrapText="1"/>
    </xf>
    <xf numFmtId="167" fontId="33" fillId="0" borderId="17" xfId="0" applyNumberFormat="1" applyFont="1" applyBorder="1" applyAlignment="1">
      <alignment horizontal="center" vertical="center" wrapText="1"/>
    </xf>
    <xf numFmtId="167" fontId="34" fillId="0" borderId="17" xfId="0" applyNumberFormat="1" applyFont="1" applyBorder="1" applyAlignment="1">
      <alignment horizontal="center" vertical="center" wrapText="1"/>
    </xf>
    <xf numFmtId="167" fontId="35" fillId="0" borderId="17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23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1" fillId="2" borderId="21" xfId="0" applyFont="1" applyFill="1" applyBorder="1"/>
    <xf numFmtId="0" fontId="1" fillId="2" borderId="2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165" fontId="1" fillId="3" borderId="10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51" fillId="0" borderId="0" xfId="0" applyFont="1"/>
    <xf numFmtId="0" fontId="52" fillId="2" borderId="19" xfId="0" applyFont="1" applyFill="1" applyBorder="1"/>
    <xf numFmtId="0" fontId="52" fillId="2" borderId="0" xfId="0" applyFont="1" applyFill="1"/>
    <xf numFmtId="0" fontId="22" fillId="2" borderId="0" xfId="0" applyFont="1" applyFill="1"/>
    <xf numFmtId="0" fontId="52" fillId="2" borderId="20" xfId="0" applyFont="1" applyFill="1" applyBorder="1"/>
    <xf numFmtId="9" fontId="1" fillId="3" borderId="3" xfId="1" applyFont="1" applyFill="1" applyBorder="1" applyAlignment="1">
      <alignment horizontal="center" vertical="center"/>
    </xf>
    <xf numFmtId="9" fontId="1" fillId="3" borderId="14" xfId="1" applyFont="1" applyFill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168" fontId="1" fillId="3" borderId="3" xfId="1" applyNumberFormat="1" applyFont="1" applyFill="1" applyBorder="1" applyAlignment="1">
      <alignment horizontal="center" vertical="center"/>
    </xf>
    <xf numFmtId="168" fontId="1" fillId="3" borderId="14" xfId="1" applyNumberFormat="1" applyFont="1" applyFill="1" applyBorder="1" applyAlignment="1">
      <alignment horizontal="center" vertical="center"/>
    </xf>
    <xf numFmtId="168" fontId="1" fillId="3" borderId="6" xfId="1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wrapText="1"/>
    </xf>
    <xf numFmtId="164" fontId="19" fillId="0" borderId="7" xfId="0" applyNumberFormat="1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55" fillId="10" borderId="3" xfId="0" applyFont="1" applyFill="1" applyBorder="1" applyAlignment="1">
      <alignment horizontal="center" vertical="center" wrapText="1"/>
    </xf>
    <xf numFmtId="164" fontId="55" fillId="10" borderId="1" xfId="0" applyNumberFormat="1" applyFont="1" applyFill="1" applyBorder="1" applyAlignment="1">
      <alignment horizontal="center" vertical="center" wrapText="1"/>
    </xf>
    <xf numFmtId="0" fontId="56" fillId="10" borderId="1" xfId="0" applyFont="1" applyFill="1" applyBorder="1" applyAlignment="1">
      <alignment horizontal="center" vertical="center" wrapText="1"/>
    </xf>
    <xf numFmtId="0" fontId="55" fillId="10" borderId="1" xfId="0" applyFont="1" applyFill="1" applyBorder="1" applyAlignment="1">
      <alignment horizontal="center" vertical="center"/>
    </xf>
    <xf numFmtId="0" fontId="55" fillId="10" borderId="10" xfId="0" applyFont="1" applyFill="1" applyBorder="1" applyAlignment="1">
      <alignment horizontal="center" vertical="center" wrapText="1"/>
    </xf>
    <xf numFmtId="165" fontId="55" fillId="10" borderId="1" xfId="0" applyNumberFormat="1" applyFont="1" applyFill="1" applyBorder="1" applyAlignment="1">
      <alignment horizontal="center" vertical="center"/>
    </xf>
    <xf numFmtId="0" fontId="57" fillId="10" borderId="3" xfId="0" applyFont="1" applyFill="1" applyBorder="1" applyAlignment="1">
      <alignment horizontal="center" vertical="center" wrapText="1"/>
    </xf>
    <xf numFmtId="0" fontId="55" fillId="10" borderId="1" xfId="0" applyFont="1" applyFill="1" applyBorder="1" applyAlignment="1">
      <alignment horizontal="center" vertical="center" wrapText="1"/>
    </xf>
    <xf numFmtId="164" fontId="19" fillId="2" borderId="0" xfId="0" applyNumberFormat="1" applyFont="1" applyFill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164" fontId="19" fillId="3" borderId="13" xfId="0" applyNumberFormat="1" applyFont="1" applyFill="1" applyBorder="1" applyAlignment="1">
      <alignment horizontal="center" vertical="center"/>
    </xf>
    <xf numFmtId="164" fontId="55" fillId="10" borderId="2" xfId="0" applyNumberFormat="1" applyFont="1" applyFill="1" applyBorder="1" applyAlignment="1">
      <alignment horizontal="center" vertical="center" wrapText="1"/>
    </xf>
    <xf numFmtId="0" fontId="55" fillId="10" borderId="2" xfId="0" applyFont="1" applyFill="1" applyBorder="1" applyAlignment="1">
      <alignment horizontal="center" vertical="center"/>
    </xf>
    <xf numFmtId="164" fontId="55" fillId="10" borderId="3" xfId="0" applyNumberFormat="1" applyFont="1" applyFill="1" applyBorder="1" applyAlignment="1">
      <alignment horizontal="center" vertical="center" wrapText="1"/>
    </xf>
    <xf numFmtId="164" fontId="19" fillId="11" borderId="0" xfId="0" applyNumberFormat="1" applyFont="1" applyFill="1" applyAlignment="1">
      <alignment horizontal="center" vertical="center"/>
    </xf>
    <xf numFmtId="164" fontId="19" fillId="11" borderId="13" xfId="0" applyNumberFormat="1" applyFont="1" applyFill="1" applyBorder="1" applyAlignment="1">
      <alignment horizontal="center" vertical="center"/>
    </xf>
    <xf numFmtId="165" fontId="55" fillId="1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164" fontId="17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54" fillId="2" borderId="17" xfId="0" applyFont="1" applyFill="1" applyBorder="1"/>
    <xf numFmtId="0" fontId="54" fillId="2" borderId="18" xfId="0" applyFont="1" applyFill="1" applyBorder="1"/>
    <xf numFmtId="164" fontId="55" fillId="1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0" xfId="0" applyFont="1" applyFill="1" applyBorder="1" applyAlignment="1">
      <alignment horizontal="center" vertical="center" wrapText="1"/>
    </xf>
    <xf numFmtId="164" fontId="55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7" fillId="11" borderId="8" xfId="0" applyNumberFormat="1" applyFont="1" applyFill="1" applyBorder="1" applyAlignment="1">
      <alignment horizontal="center" vertical="center"/>
    </xf>
    <xf numFmtId="164" fontId="17" fillId="11" borderId="0" xfId="0" applyNumberFormat="1" applyFont="1" applyFill="1" applyAlignment="1">
      <alignment horizontal="center" vertical="center"/>
    </xf>
    <xf numFmtId="164" fontId="17" fillId="11" borderId="12" xfId="0" applyNumberFormat="1" applyFont="1" applyFill="1" applyBorder="1" applyAlignment="1">
      <alignment horizontal="center" vertical="center"/>
    </xf>
    <xf numFmtId="9" fontId="4" fillId="3" borderId="14" xfId="1" applyFont="1" applyFill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57" fillId="10" borderId="10" xfId="0" applyFont="1" applyFill="1" applyBorder="1" applyAlignment="1">
      <alignment horizontal="center" vertical="center" wrapText="1"/>
    </xf>
    <xf numFmtId="165" fontId="55" fillId="10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0" fillId="0" borderId="20" xfId="0" applyBorder="1" applyAlignment="1">
      <alignment wrapText="1"/>
    </xf>
    <xf numFmtId="0" fontId="60" fillId="2" borderId="0" xfId="0" applyFont="1" applyFill="1"/>
    <xf numFmtId="0" fontId="60" fillId="2" borderId="16" xfId="0" applyFont="1" applyFill="1" applyBorder="1"/>
    <xf numFmtId="0" fontId="60" fillId="2" borderId="17" xfId="0" applyFont="1" applyFill="1" applyBorder="1"/>
    <xf numFmtId="0" fontId="60" fillId="2" borderId="18" xfId="0" applyFont="1" applyFill="1" applyBorder="1"/>
    <xf numFmtId="0" fontId="60" fillId="2" borderId="19" xfId="0" applyFont="1" applyFill="1" applyBorder="1"/>
    <xf numFmtId="0" fontId="60" fillId="2" borderId="20" xfId="0" applyFont="1" applyFill="1" applyBorder="1"/>
    <xf numFmtId="0" fontId="60" fillId="2" borderId="21" xfId="0" applyFont="1" applyFill="1" applyBorder="1"/>
    <xf numFmtId="0" fontId="60" fillId="2" borderId="22" xfId="0" applyFont="1" applyFill="1" applyBorder="1"/>
    <xf numFmtId="0" fontId="60" fillId="2" borderId="23" xfId="0" applyFont="1" applyFill="1" applyBorder="1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wrapText="1"/>
    </xf>
    <xf numFmtId="0" fontId="2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0" fontId="4" fillId="2" borderId="20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164" fontId="17" fillId="11" borderId="1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61" fillId="0" borderId="0" xfId="0" applyFont="1" applyAlignment="1">
      <alignment vertical="center"/>
    </xf>
    <xf numFmtId="165" fontId="6" fillId="2" borderId="0" xfId="0" applyNumberFormat="1" applyFont="1" applyFill="1" applyAlignment="1">
      <alignment horizontal="center" vertical="center"/>
    </xf>
    <xf numFmtId="0" fontId="48" fillId="2" borderId="17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5" fontId="4" fillId="2" borderId="22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164" fontId="19" fillId="11" borderId="12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4" fillId="2" borderId="0" xfId="0" applyFont="1" applyFill="1" applyAlignment="1">
      <alignment vertical="top" wrapText="1"/>
    </xf>
    <xf numFmtId="0" fontId="1" fillId="2" borderId="19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vertical="center" wrapText="1"/>
    </xf>
    <xf numFmtId="164" fontId="1" fillId="11" borderId="1" xfId="0" applyNumberFormat="1" applyFont="1" applyFill="1" applyBorder="1" applyAlignment="1">
      <alignment horizontal="center" vertical="center"/>
    </xf>
    <xf numFmtId="164" fontId="19" fillId="11" borderId="8" xfId="0" applyNumberFormat="1" applyFont="1" applyFill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5" fontId="1" fillId="11" borderId="1" xfId="0" applyNumberFormat="1" applyFont="1" applyFill="1" applyBorder="1" applyAlignment="1">
      <alignment horizontal="center" vertical="center"/>
    </xf>
    <xf numFmtId="166" fontId="1" fillId="11" borderId="3" xfId="0" applyNumberFormat="1" applyFont="1" applyFill="1" applyBorder="1" applyAlignment="1">
      <alignment horizontal="center" vertical="center"/>
    </xf>
    <xf numFmtId="166" fontId="1" fillId="11" borderId="14" xfId="0" applyNumberFormat="1" applyFont="1" applyFill="1" applyBorder="1" applyAlignment="1">
      <alignment horizontal="center" vertical="center"/>
    </xf>
    <xf numFmtId="166" fontId="1" fillId="11" borderId="6" xfId="0" applyNumberFormat="1" applyFont="1" applyFill="1" applyBorder="1" applyAlignment="1">
      <alignment horizontal="center" vertical="center"/>
    </xf>
    <xf numFmtId="165" fontId="1" fillId="11" borderId="3" xfId="0" applyNumberFormat="1" applyFont="1" applyFill="1" applyBorder="1" applyAlignment="1">
      <alignment horizontal="center" vertical="center"/>
    </xf>
    <xf numFmtId="165" fontId="1" fillId="11" borderId="10" xfId="0" applyNumberFormat="1" applyFont="1" applyFill="1" applyBorder="1" applyAlignment="1">
      <alignment horizontal="center" vertical="center"/>
    </xf>
    <xf numFmtId="165" fontId="1" fillId="11" borderId="12" xfId="0" applyNumberFormat="1" applyFont="1" applyFill="1" applyBorder="1" applyAlignment="1">
      <alignment horizontal="center" vertical="center"/>
    </xf>
    <xf numFmtId="165" fontId="1" fillId="11" borderId="13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0" fontId="50" fillId="0" borderId="0" xfId="0" applyFont="1" applyAlignment="1">
      <alignment vertical="center" wrapText="1"/>
    </xf>
    <xf numFmtId="164" fontId="55" fillId="10" borderId="8" xfId="0" applyNumberFormat="1" applyFont="1" applyFill="1" applyBorder="1" applyAlignment="1">
      <alignment horizontal="center" vertical="center" wrapText="1"/>
    </xf>
    <xf numFmtId="164" fontId="19" fillId="11" borderId="1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4" fontId="55" fillId="10" borderId="6" xfId="0" applyNumberFormat="1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/>
    </xf>
    <xf numFmtId="0" fontId="47" fillId="2" borderId="17" xfId="0" applyFont="1" applyFill="1" applyBorder="1" applyAlignment="1">
      <alignment horizontal="center"/>
    </xf>
    <xf numFmtId="164" fontId="19" fillId="11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164" fontId="1" fillId="2" borderId="20" xfId="0" applyNumberFormat="1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4" fillId="2" borderId="20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67" fontId="38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textRotation="90"/>
    </xf>
    <xf numFmtId="0" fontId="26" fillId="0" borderId="18" xfId="0" applyFont="1" applyBorder="1"/>
    <xf numFmtId="0" fontId="26" fillId="0" borderId="20" xfId="0" applyFont="1" applyBorder="1"/>
    <xf numFmtId="0" fontId="26" fillId="0" borderId="20" xfId="0" applyFont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horizontal="center" vertical="center" wrapText="1"/>
    </xf>
    <xf numFmtId="167" fontId="35" fillId="0" borderId="20" xfId="0" applyNumberFormat="1" applyFont="1" applyBorder="1" applyAlignment="1">
      <alignment horizontal="center" vertical="center" wrapText="1"/>
    </xf>
    <xf numFmtId="167" fontId="35" fillId="0" borderId="23" xfId="0" applyNumberFormat="1" applyFont="1" applyBorder="1" applyAlignment="1">
      <alignment horizontal="center" vertical="center" wrapText="1"/>
    </xf>
    <xf numFmtId="167" fontId="35" fillId="0" borderId="18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/>
    </xf>
    <xf numFmtId="164" fontId="55" fillId="0" borderId="20" xfId="0" applyNumberFormat="1" applyFont="1" applyBorder="1" applyAlignment="1">
      <alignment vertical="center" wrapText="1"/>
    </xf>
    <xf numFmtId="0" fontId="0" fillId="0" borderId="20" xfId="0" applyBorder="1"/>
    <xf numFmtId="0" fontId="0" fillId="0" borderId="23" xfId="0" applyBorder="1"/>
    <xf numFmtId="167" fontId="38" fillId="0" borderId="2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7" fontId="25" fillId="0" borderId="17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19" xfId="0" applyBorder="1" applyAlignment="1">
      <alignment horizontal="left"/>
    </xf>
    <xf numFmtId="0" fontId="27" fillId="0" borderId="0" xfId="0" applyFont="1" applyAlignment="1">
      <alignment horizontal="left" vertical="center"/>
    </xf>
    <xf numFmtId="0" fontId="1" fillId="0" borderId="0" xfId="0" applyFont="1"/>
    <xf numFmtId="0" fontId="53" fillId="0" borderId="0" xfId="0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167" fontId="33" fillId="0" borderId="6" xfId="0" applyNumberFormat="1" applyFont="1" applyBorder="1" applyAlignment="1">
      <alignment horizontal="center" vertical="center" wrapText="1"/>
    </xf>
    <xf numFmtId="164" fontId="55" fillId="10" borderId="29" xfId="0" applyNumberFormat="1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67" fontId="36" fillId="0" borderId="6" xfId="0" applyNumberFormat="1" applyFont="1" applyBorder="1" applyAlignment="1">
      <alignment horizontal="center" vertical="center"/>
    </xf>
    <xf numFmtId="164" fontId="55" fillId="10" borderId="32" xfId="0" applyNumberFormat="1" applyFont="1" applyFill="1" applyBorder="1" applyAlignment="1">
      <alignment horizontal="center" vertical="center" wrapText="1"/>
    </xf>
    <xf numFmtId="164" fontId="55" fillId="10" borderId="34" xfId="0" applyNumberFormat="1" applyFont="1" applyFill="1" applyBorder="1" applyAlignment="1">
      <alignment horizontal="center" vertical="center" wrapText="1"/>
    </xf>
    <xf numFmtId="164" fontId="55" fillId="10" borderId="35" xfId="0" applyNumberFormat="1" applyFont="1" applyFill="1" applyBorder="1" applyAlignment="1">
      <alignment horizontal="center" vertical="center" wrapText="1"/>
    </xf>
    <xf numFmtId="167" fontId="38" fillId="0" borderId="38" xfId="0" applyNumberFormat="1" applyFont="1" applyBorder="1" applyAlignment="1">
      <alignment horizontal="center" vertical="center" wrapText="1"/>
    </xf>
    <xf numFmtId="167" fontId="38" fillId="0" borderId="40" xfId="0" applyNumberFormat="1" applyFont="1" applyBorder="1" applyAlignment="1">
      <alignment horizontal="center" vertical="center" wrapText="1"/>
    </xf>
    <xf numFmtId="167" fontId="33" fillId="0" borderId="42" xfId="0" applyNumberFormat="1" applyFont="1" applyBorder="1" applyAlignment="1">
      <alignment horizontal="center" vertical="center" wrapText="1"/>
    </xf>
    <xf numFmtId="167" fontId="38" fillId="0" borderId="43" xfId="0" applyNumberFormat="1" applyFont="1" applyBorder="1" applyAlignment="1">
      <alignment horizontal="center" vertical="center" wrapText="1"/>
    </xf>
    <xf numFmtId="167" fontId="36" fillId="0" borderId="38" xfId="0" applyNumberFormat="1" applyFont="1" applyBorder="1" applyAlignment="1">
      <alignment horizontal="center" vertical="center" wrapText="1"/>
    </xf>
    <xf numFmtId="167" fontId="36" fillId="0" borderId="40" xfId="0" applyNumberFormat="1" applyFont="1" applyBorder="1" applyAlignment="1">
      <alignment horizontal="center" vertical="center" wrapText="1"/>
    </xf>
    <xf numFmtId="167" fontId="38" fillId="0" borderId="42" xfId="0" applyNumberFormat="1" applyFont="1" applyBorder="1" applyAlignment="1">
      <alignment horizontal="center" vertical="center" wrapText="1"/>
    </xf>
    <xf numFmtId="167" fontId="36" fillId="0" borderId="43" xfId="0" applyNumberFormat="1" applyFont="1" applyBorder="1" applyAlignment="1">
      <alignment horizontal="center" vertical="center" wrapText="1"/>
    </xf>
    <xf numFmtId="0" fontId="42" fillId="6" borderId="37" xfId="0" applyFont="1" applyFill="1" applyBorder="1" applyAlignment="1">
      <alignment horizontal="center" vertical="center" wrapText="1"/>
    </xf>
    <xf numFmtId="0" fontId="42" fillId="6" borderId="38" xfId="0" applyFont="1" applyFill="1" applyBorder="1" applyAlignment="1">
      <alignment horizontal="center" vertical="center" wrapText="1"/>
    </xf>
    <xf numFmtId="0" fontId="42" fillId="9" borderId="37" xfId="0" applyFont="1" applyFill="1" applyBorder="1" applyAlignment="1">
      <alignment horizontal="center" vertical="center" wrapText="1"/>
    </xf>
    <xf numFmtId="0" fontId="42" fillId="9" borderId="38" xfId="0" applyFont="1" applyFill="1" applyBorder="1" applyAlignment="1">
      <alignment horizontal="center" vertical="center" wrapText="1"/>
    </xf>
    <xf numFmtId="0" fontId="42" fillId="4" borderId="39" xfId="0" applyFont="1" applyFill="1" applyBorder="1" applyAlignment="1">
      <alignment horizontal="center" vertical="center" wrapText="1"/>
    </xf>
    <xf numFmtId="0" fontId="42" fillId="4" borderId="40" xfId="0" applyFont="1" applyFill="1" applyBorder="1" applyAlignment="1">
      <alignment horizontal="center" vertical="center" wrapText="1"/>
    </xf>
    <xf numFmtId="0" fontId="42" fillId="17" borderId="41" xfId="0" applyFont="1" applyFill="1" applyBorder="1" applyAlignment="1">
      <alignment horizontal="center" vertical="center" wrapText="1"/>
    </xf>
    <xf numFmtId="0" fontId="42" fillId="17" borderId="43" xfId="0" applyFont="1" applyFill="1" applyBorder="1" applyAlignment="1">
      <alignment horizontal="center" vertical="center" wrapText="1"/>
    </xf>
    <xf numFmtId="167" fontId="34" fillId="0" borderId="38" xfId="0" applyNumberFormat="1" applyFont="1" applyBorder="1" applyAlignment="1">
      <alignment horizontal="center" vertical="center" wrapText="1"/>
    </xf>
    <xf numFmtId="167" fontId="34" fillId="0" borderId="40" xfId="0" applyNumberFormat="1" applyFont="1" applyBorder="1" applyAlignment="1">
      <alignment horizontal="center" vertical="center" wrapText="1"/>
    </xf>
    <xf numFmtId="167" fontId="34" fillId="0" borderId="43" xfId="0" applyNumberFormat="1" applyFont="1" applyBorder="1" applyAlignment="1">
      <alignment horizontal="center" vertical="center" wrapText="1"/>
    </xf>
    <xf numFmtId="167" fontId="34" fillId="0" borderId="4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7" fontId="34" fillId="0" borderId="19" xfId="0" applyNumberFormat="1" applyFont="1" applyBorder="1" applyAlignment="1">
      <alignment horizontal="center" vertical="center" wrapText="1"/>
    </xf>
    <xf numFmtId="167" fontId="31" fillId="0" borderId="0" xfId="0" applyNumberFormat="1" applyFont="1" applyAlignment="1">
      <alignment horizontal="center" vertical="center" wrapText="1"/>
    </xf>
    <xf numFmtId="167" fontId="34" fillId="0" borderId="21" xfId="0" applyNumberFormat="1" applyFont="1" applyBorder="1" applyAlignment="1">
      <alignment horizontal="center" vertical="center" wrapText="1"/>
    </xf>
    <xf numFmtId="167" fontId="25" fillId="0" borderId="16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7" fontId="25" fillId="0" borderId="19" xfId="0" applyNumberFormat="1" applyFont="1" applyBorder="1" applyAlignment="1">
      <alignment horizontal="center" vertical="center"/>
    </xf>
    <xf numFmtId="167" fontId="38" fillId="0" borderId="19" xfId="0" applyNumberFormat="1" applyFont="1" applyBorder="1" applyAlignment="1">
      <alignment horizontal="center" vertical="center" wrapText="1"/>
    </xf>
    <xf numFmtId="0" fontId="40" fillId="12" borderId="62" xfId="0" applyFont="1" applyFill="1" applyBorder="1" applyAlignment="1">
      <alignment horizontal="center" vertical="center" wrapText="1"/>
    </xf>
    <xf numFmtId="167" fontId="29" fillId="5" borderId="63" xfId="0" applyNumberFormat="1" applyFont="1" applyFill="1" applyBorder="1" applyAlignment="1">
      <alignment horizontal="center" vertical="center" wrapText="1"/>
    </xf>
    <xf numFmtId="167" fontId="29" fillId="5" borderId="64" xfId="0" applyNumberFormat="1" applyFont="1" applyFill="1" applyBorder="1" applyAlignment="1">
      <alignment horizontal="center" vertical="center" wrapText="1"/>
    </xf>
    <xf numFmtId="0" fontId="40" fillId="12" borderId="65" xfId="0" applyFont="1" applyFill="1" applyBorder="1" applyAlignment="1">
      <alignment horizontal="center" vertical="center" wrapText="1"/>
    </xf>
    <xf numFmtId="0" fontId="40" fillId="12" borderId="66" xfId="0" applyFont="1" applyFill="1" applyBorder="1" applyAlignment="1">
      <alignment horizontal="center" vertical="center" wrapText="1"/>
    </xf>
    <xf numFmtId="0" fontId="40" fillId="12" borderId="67" xfId="0" applyFont="1" applyFill="1" applyBorder="1" applyAlignment="1">
      <alignment horizontal="center" vertical="center" wrapText="1"/>
    </xf>
    <xf numFmtId="167" fontId="36" fillId="0" borderId="69" xfId="0" applyNumberFormat="1" applyFont="1" applyBorder="1" applyAlignment="1">
      <alignment horizontal="center" vertical="center"/>
    </xf>
    <xf numFmtId="167" fontId="36" fillId="0" borderId="70" xfId="0" applyNumberFormat="1" applyFont="1" applyBorder="1" applyAlignment="1">
      <alignment horizontal="center" vertical="center"/>
    </xf>
    <xf numFmtId="167" fontId="36" fillId="0" borderId="72" xfId="0" applyNumberFormat="1" applyFont="1" applyBorder="1" applyAlignment="1">
      <alignment horizontal="center" vertical="center"/>
    </xf>
    <xf numFmtId="167" fontId="36" fillId="0" borderId="7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7" fillId="6" borderId="49" xfId="0" applyFont="1" applyFill="1" applyBorder="1" applyAlignment="1">
      <alignment horizontal="center" vertical="center" wrapText="1"/>
    </xf>
    <xf numFmtId="0" fontId="68" fillId="7" borderId="7" xfId="0" applyFont="1" applyFill="1" applyBorder="1" applyAlignment="1">
      <alignment horizontal="center" vertical="center"/>
    </xf>
    <xf numFmtId="167" fontId="69" fillId="6" borderId="7" xfId="0" applyNumberFormat="1" applyFont="1" applyFill="1" applyBorder="1" applyAlignment="1">
      <alignment horizontal="center" vertical="center"/>
    </xf>
    <xf numFmtId="0" fontId="69" fillId="7" borderId="7" xfId="0" applyFont="1" applyFill="1" applyBorder="1" applyAlignment="1">
      <alignment horizontal="center" vertical="center"/>
    </xf>
    <xf numFmtId="0" fontId="67" fillId="9" borderId="50" xfId="0" applyFont="1" applyFill="1" applyBorder="1" applyAlignment="1">
      <alignment horizontal="center" vertical="center" wrapText="1"/>
    </xf>
    <xf numFmtId="0" fontId="68" fillId="19" borderId="9" xfId="0" applyFont="1" applyFill="1" applyBorder="1" applyAlignment="1">
      <alignment horizontal="center" vertical="center"/>
    </xf>
    <xf numFmtId="167" fontId="68" fillId="9" borderId="9" xfId="0" applyNumberFormat="1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 wrapText="1"/>
    </xf>
    <xf numFmtId="0" fontId="68" fillId="8" borderId="15" xfId="0" applyFont="1" applyFill="1" applyBorder="1" applyAlignment="1">
      <alignment horizontal="center" vertical="center"/>
    </xf>
    <xf numFmtId="167" fontId="68" fillId="4" borderId="15" xfId="0" applyNumberFormat="1" applyFont="1" applyFill="1" applyBorder="1" applyAlignment="1">
      <alignment horizontal="center" vertical="center"/>
    </xf>
    <xf numFmtId="0" fontId="67" fillId="17" borderId="52" xfId="0" applyFont="1" applyFill="1" applyBorder="1" applyAlignment="1">
      <alignment horizontal="center" vertical="center" wrapText="1"/>
    </xf>
    <xf numFmtId="0" fontId="68" fillId="18" borderId="54" xfId="0" applyFont="1" applyFill="1" applyBorder="1" applyAlignment="1">
      <alignment horizontal="center" vertical="center"/>
    </xf>
    <xf numFmtId="167" fontId="68" fillId="17" borderId="54" xfId="0" applyNumberFormat="1" applyFont="1" applyFill="1" applyBorder="1" applyAlignment="1">
      <alignment horizontal="center" vertical="center"/>
    </xf>
    <xf numFmtId="167" fontId="69" fillId="6" borderId="47" xfId="0" applyNumberFormat="1" applyFont="1" applyFill="1" applyBorder="1" applyAlignment="1">
      <alignment horizontal="center" vertical="center"/>
    </xf>
    <xf numFmtId="167" fontId="69" fillId="9" borderId="51" xfId="0" applyNumberFormat="1" applyFont="1" applyFill="1" applyBorder="1" applyAlignment="1">
      <alignment horizontal="center" vertical="center"/>
    </xf>
    <xf numFmtId="167" fontId="69" fillId="4" borderId="48" xfId="0" applyNumberFormat="1" applyFont="1" applyFill="1" applyBorder="1" applyAlignment="1">
      <alignment horizontal="center" vertical="center"/>
    </xf>
    <xf numFmtId="167" fontId="69" fillId="17" borderId="55" xfId="0" applyNumberFormat="1" applyFont="1" applyFill="1" applyBorder="1" applyAlignment="1">
      <alignment horizontal="center" vertical="center"/>
    </xf>
    <xf numFmtId="167" fontId="68" fillId="6" borderId="5" xfId="0" applyNumberFormat="1" applyFont="1" applyFill="1" applyBorder="1" applyAlignment="1">
      <alignment horizontal="center" vertical="center" wrapText="1"/>
    </xf>
    <xf numFmtId="167" fontId="68" fillId="9" borderId="8" xfId="0" applyNumberFormat="1" applyFont="1" applyFill="1" applyBorder="1" applyAlignment="1">
      <alignment horizontal="center" vertical="center" wrapText="1"/>
    </xf>
    <xf numFmtId="167" fontId="68" fillId="4" borderId="2" xfId="0" applyNumberFormat="1" applyFont="1" applyFill="1" applyBorder="1" applyAlignment="1">
      <alignment horizontal="center" vertical="center" wrapText="1"/>
    </xf>
    <xf numFmtId="167" fontId="68" fillId="17" borderId="53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/>
    </xf>
    <xf numFmtId="164" fontId="55" fillId="10" borderId="75" xfId="0" applyNumberFormat="1" applyFont="1" applyFill="1" applyBorder="1" applyAlignment="1">
      <alignment horizontal="center" vertical="center" wrapText="1"/>
    </xf>
    <xf numFmtId="164" fontId="55" fillId="10" borderId="76" xfId="0" applyNumberFormat="1" applyFont="1" applyFill="1" applyBorder="1" applyAlignment="1">
      <alignment horizontal="center" vertical="center" wrapText="1"/>
    </xf>
    <xf numFmtId="167" fontId="33" fillId="0" borderId="78" xfId="0" applyNumberFormat="1" applyFont="1" applyBorder="1" applyAlignment="1">
      <alignment horizontal="center" vertical="center" wrapText="1"/>
    </xf>
    <xf numFmtId="167" fontId="34" fillId="0" borderId="79" xfId="0" applyNumberFormat="1" applyFont="1" applyBorder="1" applyAlignment="1">
      <alignment horizontal="center" vertical="center" wrapText="1"/>
    </xf>
    <xf numFmtId="167" fontId="34" fillId="0" borderId="69" xfId="0" applyNumberFormat="1" applyFont="1" applyBorder="1" applyAlignment="1">
      <alignment horizontal="center" vertical="center" wrapText="1"/>
    </xf>
    <xf numFmtId="167" fontId="33" fillId="0" borderId="72" xfId="0" applyNumberFormat="1" applyFont="1" applyBorder="1" applyAlignment="1">
      <alignment horizontal="center" vertical="center" wrapText="1"/>
    </xf>
    <xf numFmtId="167" fontId="34" fillId="0" borderId="80" xfId="0" applyNumberFormat="1" applyFont="1" applyBorder="1" applyAlignment="1">
      <alignment horizontal="center" vertical="center" wrapText="1"/>
    </xf>
    <xf numFmtId="164" fontId="55" fillId="10" borderId="35" xfId="0" applyNumberFormat="1" applyFont="1" applyFill="1" applyBorder="1" applyAlignment="1">
      <alignment horizontal="center" vertical="center" wrapText="1"/>
    </xf>
    <xf numFmtId="164" fontId="55" fillId="10" borderId="29" xfId="0" applyNumberFormat="1" applyFont="1" applyFill="1" applyBorder="1" applyAlignment="1">
      <alignment horizontal="center" vertical="center" wrapText="1"/>
    </xf>
    <xf numFmtId="167" fontId="31" fillId="0" borderId="77" xfId="0" applyNumberFormat="1" applyFont="1" applyBorder="1" applyAlignment="1">
      <alignment horizontal="center" vertical="center" wrapText="1"/>
    </xf>
    <xf numFmtId="167" fontId="31" fillId="0" borderId="68" xfId="0" applyNumberFormat="1" applyFont="1" applyBorder="1" applyAlignment="1">
      <alignment horizontal="center" vertical="center" wrapText="1"/>
    </xf>
    <xf numFmtId="167" fontId="31" fillId="0" borderId="71" xfId="0" applyNumberFormat="1" applyFont="1" applyBorder="1" applyAlignment="1">
      <alignment horizontal="center" vertical="center" wrapText="1"/>
    </xf>
    <xf numFmtId="164" fontId="55" fillId="10" borderId="32" xfId="0" applyNumberFormat="1" applyFont="1" applyFill="1" applyBorder="1" applyAlignment="1">
      <alignment horizontal="center" vertical="center" wrapText="1"/>
    </xf>
    <xf numFmtId="164" fontId="55" fillId="10" borderId="33" xfId="0" applyNumberFormat="1" applyFont="1" applyFill="1" applyBorder="1" applyAlignment="1">
      <alignment horizontal="center" vertical="center" wrapText="1"/>
    </xf>
    <xf numFmtId="164" fontId="55" fillId="10" borderId="34" xfId="0" applyNumberFormat="1" applyFont="1" applyFill="1" applyBorder="1" applyAlignment="1">
      <alignment horizontal="center" vertical="center" wrapText="1"/>
    </xf>
    <xf numFmtId="164" fontId="55" fillId="10" borderId="36" xfId="0" applyNumberFormat="1" applyFont="1" applyFill="1" applyBorder="1" applyAlignment="1">
      <alignment horizontal="center" vertical="center" wrapText="1"/>
    </xf>
    <xf numFmtId="164" fontId="55" fillId="10" borderId="61" xfId="0" applyNumberFormat="1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vertical="center" wrapText="1"/>
    </xf>
    <xf numFmtId="0" fontId="35" fillId="2" borderId="7" xfId="0" applyFont="1" applyFill="1" applyBorder="1" applyAlignment="1">
      <alignment vertical="center" wrapText="1"/>
    </xf>
    <xf numFmtId="0" fontId="35" fillId="2" borderId="13" xfId="0" applyFont="1" applyFill="1" applyBorder="1" applyAlignment="1">
      <alignment vertical="center" wrapText="1"/>
    </xf>
    <xf numFmtId="167" fontId="31" fillId="0" borderId="6" xfId="0" applyNumberFormat="1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67" fontId="31" fillId="0" borderId="42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67" fontId="31" fillId="0" borderId="14" xfId="0" applyNumberFormat="1" applyFont="1" applyBorder="1" applyAlignment="1">
      <alignment horizontal="center" vertical="center" wrapText="1"/>
    </xf>
    <xf numFmtId="167" fontId="31" fillId="0" borderId="58" xfId="0" applyNumberFormat="1" applyFont="1" applyBorder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1" fillId="16" borderId="0" xfId="0" applyFont="1" applyFill="1" applyAlignment="1">
      <alignment horizontal="center" vertical="center"/>
    </xf>
    <xf numFmtId="164" fontId="55" fillId="10" borderId="60" xfId="0" applyNumberFormat="1" applyFont="1" applyFill="1" applyBorder="1" applyAlignment="1">
      <alignment horizontal="center" vertical="center" wrapText="1"/>
    </xf>
    <xf numFmtId="164" fontId="55" fillId="10" borderId="31" xfId="0" applyNumberFormat="1" applyFont="1" applyFill="1" applyBorder="1" applyAlignment="1">
      <alignment horizontal="center" vertical="center" wrapText="1"/>
    </xf>
    <xf numFmtId="164" fontId="55" fillId="10" borderId="30" xfId="0" applyNumberFormat="1" applyFont="1" applyFill="1" applyBorder="1" applyAlignment="1">
      <alignment horizontal="center" vertical="center" wrapText="1"/>
    </xf>
    <xf numFmtId="167" fontId="31" fillId="0" borderId="45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center" vertical="center" wrapText="1"/>
    </xf>
    <xf numFmtId="0" fontId="64" fillId="15" borderId="18" xfId="0" applyFont="1" applyFill="1" applyBorder="1" applyAlignment="1">
      <alignment horizontal="center" vertical="center" textRotation="90"/>
    </xf>
    <xf numFmtId="0" fontId="64" fillId="15" borderId="20" xfId="0" applyFont="1" applyFill="1" applyBorder="1" applyAlignment="1">
      <alignment horizontal="center" vertical="center" textRotation="90"/>
    </xf>
    <xf numFmtId="0" fontId="64" fillId="15" borderId="23" xfId="0" applyFont="1" applyFill="1" applyBorder="1" applyAlignment="1">
      <alignment horizontal="center" vertical="center" textRotation="90"/>
    </xf>
    <xf numFmtId="0" fontId="64" fillId="14" borderId="24" xfId="0" applyFont="1" applyFill="1" applyBorder="1" applyAlignment="1">
      <alignment horizontal="center" vertical="center" textRotation="90"/>
    </xf>
    <xf numFmtId="0" fontId="64" fillId="14" borderId="25" xfId="0" applyFont="1" applyFill="1" applyBorder="1" applyAlignment="1">
      <alignment horizontal="center" vertical="center" textRotation="90"/>
    </xf>
    <xf numFmtId="0" fontId="64" fillId="13" borderId="18" xfId="0" applyFont="1" applyFill="1" applyBorder="1" applyAlignment="1">
      <alignment horizontal="center" vertical="center" textRotation="90"/>
    </xf>
    <xf numFmtId="0" fontId="64" fillId="13" borderId="20" xfId="0" applyFont="1" applyFill="1" applyBorder="1" applyAlignment="1">
      <alignment horizontal="center" vertical="center" textRotation="90"/>
    </xf>
    <xf numFmtId="0" fontId="64" fillId="13" borderId="23" xfId="0" applyFont="1" applyFill="1" applyBorder="1" applyAlignment="1">
      <alignment horizontal="center" vertical="center" textRotation="90"/>
    </xf>
    <xf numFmtId="167" fontId="31" fillId="0" borderId="37" xfId="0" applyNumberFormat="1" applyFont="1" applyBorder="1" applyAlignment="1">
      <alignment horizontal="center" vertical="center" wrapText="1"/>
    </xf>
    <xf numFmtId="167" fontId="31" fillId="0" borderId="39" xfId="0" applyNumberFormat="1" applyFont="1" applyBorder="1" applyAlignment="1">
      <alignment horizontal="center" vertical="center" wrapText="1"/>
    </xf>
    <xf numFmtId="167" fontId="31" fillId="0" borderId="41" xfId="0" applyNumberFormat="1" applyFont="1" applyBorder="1" applyAlignment="1">
      <alignment horizontal="center" vertical="center" wrapText="1"/>
    </xf>
    <xf numFmtId="0" fontId="63" fillId="10" borderId="16" xfId="0" applyFont="1" applyFill="1" applyBorder="1" applyAlignment="1">
      <alignment horizontal="center" vertical="center"/>
    </xf>
    <xf numFmtId="0" fontId="63" fillId="10" borderId="17" xfId="0" applyFont="1" applyFill="1" applyBorder="1" applyAlignment="1">
      <alignment horizontal="center" vertical="center"/>
    </xf>
    <xf numFmtId="0" fontId="63" fillId="10" borderId="18" xfId="0" applyFont="1" applyFill="1" applyBorder="1" applyAlignment="1">
      <alignment horizontal="center" vertical="center"/>
    </xf>
    <xf numFmtId="164" fontId="55" fillId="10" borderId="44" xfId="0" applyNumberFormat="1" applyFont="1" applyFill="1" applyBorder="1" applyAlignment="1">
      <alignment horizontal="center" vertical="center" wrapText="1"/>
    </xf>
    <xf numFmtId="164" fontId="55" fillId="12" borderId="56" xfId="0" applyNumberFormat="1" applyFont="1" applyFill="1" applyBorder="1" applyAlignment="1">
      <alignment horizontal="center" vertical="center" wrapText="1"/>
    </xf>
    <xf numFmtId="164" fontId="55" fillId="12" borderId="57" xfId="0" applyNumberFormat="1" applyFont="1" applyFill="1" applyBorder="1" applyAlignment="1">
      <alignment horizontal="center" vertical="center" wrapText="1"/>
    </xf>
    <xf numFmtId="164" fontId="55" fillId="12" borderId="59" xfId="0" applyNumberFormat="1" applyFont="1" applyFill="1" applyBorder="1" applyAlignment="1">
      <alignment horizontal="center" vertical="center" wrapText="1"/>
    </xf>
    <xf numFmtId="164" fontId="62" fillId="12" borderId="33" xfId="0" applyNumberFormat="1" applyFont="1" applyFill="1" applyBorder="1" applyAlignment="1">
      <alignment horizontal="center" vertical="center" wrapText="1"/>
    </xf>
    <xf numFmtId="167" fontId="31" fillId="0" borderId="73" xfId="0" applyNumberFormat="1" applyFont="1" applyBorder="1" applyAlignment="1">
      <alignment horizontal="center" vertical="center" wrapText="1"/>
    </xf>
    <xf numFmtId="0" fontId="50" fillId="10" borderId="0" xfId="0" applyFont="1" applyFill="1" applyAlignment="1">
      <alignment horizontal="center" vertical="center"/>
    </xf>
    <xf numFmtId="164" fontId="50" fillId="10" borderId="7" xfId="0" applyNumberFormat="1" applyFont="1" applyFill="1" applyBorder="1" applyAlignment="1">
      <alignment horizontal="center" vertical="center" wrapText="1"/>
    </xf>
    <xf numFmtId="164" fontId="50" fillId="10" borderId="1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165" fontId="5" fillId="2" borderId="7" xfId="0" applyNumberFormat="1" applyFont="1" applyFill="1" applyBorder="1" applyAlignment="1">
      <alignment horizontal="center" vertical="center"/>
    </xf>
    <xf numFmtId="164" fontId="55" fillId="10" borderId="1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5" fillId="10" borderId="26" xfId="0" applyFont="1" applyFill="1" applyBorder="1" applyAlignment="1">
      <alignment horizontal="center" vertical="center"/>
    </xf>
    <xf numFmtId="0" fontId="65" fillId="10" borderId="27" xfId="0" applyFont="1" applyFill="1" applyBorder="1" applyAlignment="1">
      <alignment horizontal="center" vertical="center"/>
    </xf>
    <xf numFmtId="0" fontId="65" fillId="10" borderId="28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65" fontId="6" fillId="2" borderId="7" xfId="0" applyNumberFormat="1" applyFont="1" applyFill="1" applyBorder="1" applyAlignment="1">
      <alignment horizontal="center" vertical="center"/>
    </xf>
    <xf numFmtId="0" fontId="57" fillId="1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5" fillId="10" borderId="2" xfId="0" applyNumberFormat="1" applyFont="1" applyFill="1" applyBorder="1" applyAlignment="1">
      <alignment horizontal="center" vertical="center" wrapText="1"/>
    </xf>
    <xf numFmtId="164" fontId="55" fillId="10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20" xfId="0" applyFont="1" applyFill="1" applyBorder="1" applyAlignment="1">
      <alignment horizontal="left"/>
    </xf>
    <xf numFmtId="0" fontId="66" fillId="10" borderId="26" xfId="0" applyFont="1" applyFill="1" applyBorder="1" applyAlignment="1">
      <alignment horizontal="center" vertical="center"/>
    </xf>
    <xf numFmtId="0" fontId="66" fillId="10" borderId="27" xfId="0" applyFont="1" applyFill="1" applyBorder="1" applyAlignment="1">
      <alignment horizontal="center" vertical="center"/>
    </xf>
    <xf numFmtId="0" fontId="66" fillId="10" borderId="2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7" fillId="10" borderId="8" xfId="0" applyFont="1" applyFill="1" applyBorder="1" applyAlignment="1">
      <alignment horizontal="center" vertical="center"/>
    </xf>
    <xf numFmtId="0" fontId="57" fillId="10" borderId="9" xfId="0" applyFont="1" applyFill="1" applyBorder="1" applyAlignment="1">
      <alignment horizontal="center" vertical="center"/>
    </xf>
    <xf numFmtId="0" fontId="57" fillId="10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5" fillId="10" borderId="2" xfId="0" applyNumberFormat="1" applyFont="1" applyFill="1" applyBorder="1" applyAlignment="1">
      <alignment horizontal="center" vertical="center"/>
    </xf>
    <xf numFmtId="165" fontId="55" fillId="10" borderId="15" xfId="0" applyNumberFormat="1" applyFont="1" applyFill="1" applyBorder="1" applyAlignment="1">
      <alignment horizontal="center" vertical="center"/>
    </xf>
    <xf numFmtId="165" fontId="55" fillId="1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3" fillId="10" borderId="26" xfId="0" applyFont="1" applyFill="1" applyBorder="1" applyAlignment="1">
      <alignment horizontal="center" vertical="center"/>
    </xf>
    <xf numFmtId="0" fontId="63" fillId="10" borderId="27" xfId="0" applyFont="1" applyFill="1" applyBorder="1" applyAlignment="1">
      <alignment horizontal="center" vertical="center"/>
    </xf>
    <xf numFmtId="0" fontId="63" fillId="10" borderId="28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/>
    </xf>
    <xf numFmtId="165" fontId="4" fillId="2" borderId="20" xfId="0" applyNumberFormat="1" applyFont="1" applyFill="1" applyBorder="1" applyAlignment="1">
      <alignment horizontal="left" vertical="center"/>
    </xf>
    <xf numFmtId="164" fontId="55" fillId="10" borderId="7" xfId="0" applyNumberFormat="1" applyFont="1" applyFill="1" applyBorder="1" applyAlignment="1">
      <alignment horizontal="center" vertical="center" wrapText="1"/>
    </xf>
    <xf numFmtId="164" fontId="55" fillId="10" borderId="13" xfId="0" applyNumberFormat="1" applyFont="1" applyFill="1" applyBorder="1" applyAlignment="1">
      <alignment horizontal="center" vertical="center" wrapText="1"/>
    </xf>
    <xf numFmtId="0" fontId="50" fillId="10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4" fontId="55" fillId="10" borderId="8" xfId="0" applyNumberFormat="1" applyFont="1" applyFill="1" applyBorder="1" applyAlignment="1">
      <alignment horizontal="center" vertical="center" wrapText="1"/>
    </xf>
    <xf numFmtId="164" fontId="55" fillId="10" borderId="9" xfId="0" applyNumberFormat="1" applyFont="1" applyFill="1" applyBorder="1" applyAlignment="1">
      <alignment horizontal="center" vertical="center" wrapText="1"/>
    </xf>
    <xf numFmtId="164" fontId="55" fillId="10" borderId="1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3" fillId="10" borderId="21" xfId="0" applyFont="1" applyFill="1" applyBorder="1" applyAlignment="1">
      <alignment horizontal="center" vertical="center"/>
    </xf>
    <xf numFmtId="0" fontId="63" fillId="10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20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36"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13CFF5"/>
      <color rgb="FFFFCCCC"/>
      <color rgb="FF996600"/>
      <color rgb="FF000000"/>
      <color rgb="FFF2F2F2"/>
      <color rgb="FFFFFF99"/>
      <color rgb="FFFFFFCC"/>
      <color rgb="FFFFCC00"/>
      <color rgb="FF0FA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398318</xdr:colOff>
      <xdr:row>53</xdr:row>
      <xdr:rowOff>444335</xdr:rowOff>
    </xdr:from>
    <xdr:ext cx="5334913" cy="425533"/>
    <xdr:pic>
      <xdr:nvPicPr>
        <xdr:cNvPr id="2" name="33 Imagen">
          <a:extLst>
            <a:ext uri="{FF2B5EF4-FFF2-40B4-BE49-F238E27FC236}">
              <a16:creationId xmlns:a16="http://schemas.microsoft.com/office/drawing/2014/main" id="{B2A2D27C-552E-400C-B5E9-93F7EFA8F6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043" y="23151935"/>
          <a:ext cx="5334913" cy="4255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572558</xdr:colOff>
      <xdr:row>26</xdr:row>
      <xdr:rowOff>49741</xdr:rowOff>
    </xdr:from>
    <xdr:ext cx="1762125" cy="468077"/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B21B4797-56B5-47A4-A32B-EF9541B7B198}"/>
            </a:ext>
          </a:extLst>
        </xdr:cNvPr>
        <xdr:cNvSpPr txBox="1"/>
      </xdr:nvSpPr>
      <xdr:spPr>
        <a:xfrm>
          <a:off x="3325283" y="10784416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PARÁMETROS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600075</xdr:colOff>
      <xdr:row>32</xdr:row>
      <xdr:rowOff>57150</xdr:rowOff>
    </xdr:from>
    <xdr:ext cx="1762125" cy="468077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D424CB12-E47C-45F2-B482-1AA1886EED3F}"/>
            </a:ext>
          </a:extLst>
        </xdr:cNvPr>
        <xdr:cNvSpPr txBox="1"/>
      </xdr:nvSpPr>
      <xdr:spPr>
        <a:xfrm>
          <a:off x="13992225" y="110585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29</xdr:col>
      <xdr:colOff>142875</xdr:colOff>
      <xdr:row>64</xdr:row>
      <xdr:rowOff>0</xdr:rowOff>
    </xdr:from>
    <xdr:to>
      <xdr:col>34</xdr:col>
      <xdr:colOff>585866</xdr:colOff>
      <xdr:row>66</xdr:row>
      <xdr:rowOff>9525</xdr:rowOff>
    </xdr:to>
    <xdr:pic>
      <xdr:nvPicPr>
        <xdr:cNvPr id="8" name="33 Imagen">
          <a:extLst>
            <a:ext uri="{FF2B5EF4-FFF2-40B4-BE49-F238E27FC236}">
              <a16:creationId xmlns:a16="http://schemas.microsoft.com/office/drawing/2014/main" id="{2D225076-CF4D-4485-9850-91DA332799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19440525"/>
          <a:ext cx="4978310" cy="409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53</xdr:col>
      <xdr:colOff>600075</xdr:colOff>
      <xdr:row>32</xdr:row>
      <xdr:rowOff>57150</xdr:rowOff>
    </xdr:from>
    <xdr:ext cx="1762125" cy="468077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D7787CC6-BFC3-44CA-B425-8DF7A5867D67}"/>
            </a:ext>
          </a:extLst>
        </xdr:cNvPr>
        <xdr:cNvSpPr txBox="1"/>
      </xdr:nvSpPr>
      <xdr:spPr>
        <a:xfrm>
          <a:off x="13992225" y="256889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51</xdr:col>
      <xdr:colOff>164042</xdr:colOff>
      <xdr:row>64</xdr:row>
      <xdr:rowOff>31750</xdr:rowOff>
    </xdr:from>
    <xdr:ext cx="4979670" cy="400050"/>
    <xdr:pic>
      <xdr:nvPicPr>
        <xdr:cNvPr id="10" name="33 Imagen">
          <a:extLst>
            <a:ext uri="{FF2B5EF4-FFF2-40B4-BE49-F238E27FC236}">
              <a16:creationId xmlns:a16="http://schemas.microsoft.com/office/drawing/2014/main" id="{27426928-1136-4701-8F74-C03FA30001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9542" y="19547417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42</xdr:col>
      <xdr:colOff>600075</xdr:colOff>
      <xdr:row>32</xdr:row>
      <xdr:rowOff>57150</xdr:rowOff>
    </xdr:from>
    <xdr:ext cx="1762125" cy="468077"/>
    <xdr:sp macro="" textlink="">
      <xdr:nvSpPr>
        <xdr:cNvPr id="11" name="4 CuadroTexto">
          <a:extLst>
            <a:ext uri="{FF2B5EF4-FFF2-40B4-BE49-F238E27FC236}">
              <a16:creationId xmlns:a16="http://schemas.microsoft.com/office/drawing/2014/main" id="{F5EC8FA1-B6C2-427E-B516-A10672A6C54C}"/>
            </a:ext>
          </a:extLst>
        </xdr:cNvPr>
        <xdr:cNvSpPr txBox="1"/>
      </xdr:nvSpPr>
      <xdr:spPr>
        <a:xfrm>
          <a:off x="22374225" y="110585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40</xdr:col>
      <xdr:colOff>142875</xdr:colOff>
      <xdr:row>64</xdr:row>
      <xdr:rowOff>0</xdr:rowOff>
    </xdr:from>
    <xdr:ext cx="4979670" cy="400050"/>
    <xdr:pic>
      <xdr:nvPicPr>
        <xdr:cNvPr id="12" name="33 Imagen">
          <a:extLst>
            <a:ext uri="{FF2B5EF4-FFF2-40B4-BE49-F238E27FC236}">
              <a16:creationId xmlns:a16="http://schemas.microsoft.com/office/drawing/2014/main" id="{2AE45824-F8BA-4A17-A93B-A68D65DF6A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3025" y="19440525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240241</xdr:colOff>
      <xdr:row>31</xdr:row>
      <xdr:rowOff>321733</xdr:rowOff>
    </xdr:from>
    <xdr:ext cx="1762125" cy="468077"/>
    <xdr:sp macro="" textlink="">
      <xdr:nvSpPr>
        <xdr:cNvPr id="13" name="4 CuadroTexto">
          <a:extLst>
            <a:ext uri="{FF2B5EF4-FFF2-40B4-BE49-F238E27FC236}">
              <a16:creationId xmlns:a16="http://schemas.microsoft.com/office/drawing/2014/main" id="{C0C6204E-8A52-432B-B48B-5E75D73442EF}"/>
            </a:ext>
          </a:extLst>
        </xdr:cNvPr>
        <xdr:cNvSpPr txBox="1"/>
      </xdr:nvSpPr>
      <xdr:spPr>
        <a:xfrm>
          <a:off x="4939241" y="10830983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546287</xdr:colOff>
      <xdr:row>64</xdr:row>
      <xdr:rowOff>100853</xdr:rowOff>
    </xdr:from>
    <xdr:ext cx="4979670" cy="400050"/>
    <xdr:pic>
      <xdr:nvPicPr>
        <xdr:cNvPr id="14" name="33 Imagen">
          <a:extLst>
            <a:ext uri="{FF2B5EF4-FFF2-40B4-BE49-F238E27FC236}">
              <a16:creationId xmlns:a16="http://schemas.microsoft.com/office/drawing/2014/main" id="{9B7F56D4-4A9C-4439-B918-A22EA22CC7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8552" y="19800794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572558</xdr:colOff>
      <xdr:row>31</xdr:row>
      <xdr:rowOff>49741</xdr:rowOff>
    </xdr:from>
    <xdr:ext cx="1762125" cy="46807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E59A19CE-1205-46E3-B9F9-0E329A59A330}"/>
            </a:ext>
          </a:extLst>
        </xdr:cNvPr>
        <xdr:cNvSpPr txBox="1"/>
      </xdr:nvSpPr>
      <xdr:spPr>
        <a:xfrm>
          <a:off x="2115608" y="11241616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PARÁMETROS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21</xdr:col>
      <xdr:colOff>332174</xdr:colOff>
      <xdr:row>64</xdr:row>
      <xdr:rowOff>103254</xdr:rowOff>
    </xdr:from>
    <xdr:to>
      <xdr:col>25</xdr:col>
      <xdr:colOff>973675</xdr:colOff>
      <xdr:row>66</xdr:row>
      <xdr:rowOff>103254</xdr:rowOff>
    </xdr:to>
    <xdr:pic>
      <xdr:nvPicPr>
        <xdr:cNvPr id="6" name="33 Imagen">
          <a:extLst>
            <a:ext uri="{FF2B5EF4-FFF2-40B4-BE49-F238E27FC236}">
              <a16:creationId xmlns:a16="http://schemas.microsoft.com/office/drawing/2014/main" id="{D8D54491-2BA6-4ACC-BE1A-4F549363BF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145" y="19803195"/>
          <a:ext cx="5291141" cy="40341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70</xdr:col>
      <xdr:colOff>240241</xdr:colOff>
      <xdr:row>31</xdr:row>
      <xdr:rowOff>321733</xdr:rowOff>
    </xdr:from>
    <xdr:ext cx="1762125" cy="468077"/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5F5DFB41-D31D-4A70-9707-E45F928C0FBD}"/>
            </a:ext>
          </a:extLst>
        </xdr:cNvPr>
        <xdr:cNvSpPr txBox="1"/>
      </xdr:nvSpPr>
      <xdr:spPr>
        <a:xfrm>
          <a:off x="7653866" y="13247158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67</xdr:col>
      <xdr:colOff>546287</xdr:colOff>
      <xdr:row>64</xdr:row>
      <xdr:rowOff>100853</xdr:rowOff>
    </xdr:from>
    <xdr:ext cx="4979670" cy="400050"/>
    <xdr:pic>
      <xdr:nvPicPr>
        <xdr:cNvPr id="3" name="33 Imagen">
          <a:extLst>
            <a:ext uri="{FF2B5EF4-FFF2-40B4-BE49-F238E27FC236}">
              <a16:creationId xmlns:a16="http://schemas.microsoft.com/office/drawing/2014/main" id="{48AEDBF8-92A8-44E2-A6B5-880A042A82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5162" y="20912978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398318</xdr:colOff>
      <xdr:row>53</xdr:row>
      <xdr:rowOff>444335</xdr:rowOff>
    </xdr:from>
    <xdr:ext cx="5334913" cy="425533"/>
    <xdr:pic>
      <xdr:nvPicPr>
        <xdr:cNvPr id="2" name="33 Imagen">
          <a:extLst>
            <a:ext uri="{FF2B5EF4-FFF2-40B4-BE49-F238E27FC236}">
              <a16:creationId xmlns:a16="http://schemas.microsoft.com/office/drawing/2014/main" id="{F1298789-02AD-4002-90D4-B17B2A107B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368" y="27371510"/>
          <a:ext cx="5334913" cy="4255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572558</xdr:colOff>
      <xdr:row>26</xdr:row>
      <xdr:rowOff>49741</xdr:rowOff>
    </xdr:from>
    <xdr:ext cx="1762125" cy="468077"/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5E6F3452-E5BE-4D68-A166-BF376E432D6C}"/>
            </a:ext>
          </a:extLst>
        </xdr:cNvPr>
        <xdr:cNvSpPr txBox="1"/>
      </xdr:nvSpPr>
      <xdr:spPr>
        <a:xfrm>
          <a:off x="3639608" y="13708591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PARÁMETROS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600075</xdr:colOff>
      <xdr:row>32</xdr:row>
      <xdr:rowOff>57150</xdr:rowOff>
    </xdr:from>
    <xdr:ext cx="1762125" cy="468077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4D530F1-7769-4903-8773-A4AB610AF11B}"/>
            </a:ext>
          </a:extLst>
        </xdr:cNvPr>
        <xdr:cNvSpPr txBox="1"/>
      </xdr:nvSpPr>
      <xdr:spPr>
        <a:xfrm>
          <a:off x="24345900" y="134969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246784</xdr:colOff>
      <xdr:row>62</xdr:row>
      <xdr:rowOff>294409</xdr:rowOff>
    </xdr:from>
    <xdr:to>
      <xdr:col>12</xdr:col>
      <xdr:colOff>1229542</xdr:colOff>
      <xdr:row>63</xdr:row>
      <xdr:rowOff>217343</xdr:rowOff>
    </xdr:to>
    <xdr:pic>
      <xdr:nvPicPr>
        <xdr:cNvPr id="4" name="33 Imagen">
          <a:extLst>
            <a:ext uri="{FF2B5EF4-FFF2-40B4-BE49-F238E27FC236}">
              <a16:creationId xmlns:a16="http://schemas.microsoft.com/office/drawing/2014/main" id="{D292CF97-489D-4627-BB95-6D2925F027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30150954"/>
          <a:ext cx="4983258" cy="4078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94</xdr:col>
      <xdr:colOff>600075</xdr:colOff>
      <xdr:row>32</xdr:row>
      <xdr:rowOff>57150</xdr:rowOff>
    </xdr:from>
    <xdr:ext cx="1762125" cy="468077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C8474E3C-6A08-4575-ACF5-D53735FA1E50}"/>
            </a:ext>
          </a:extLst>
        </xdr:cNvPr>
        <xdr:cNvSpPr txBox="1"/>
      </xdr:nvSpPr>
      <xdr:spPr>
        <a:xfrm>
          <a:off x="24345900" y="345662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19</xdr:col>
      <xdr:colOff>600075</xdr:colOff>
      <xdr:row>32</xdr:row>
      <xdr:rowOff>57150</xdr:rowOff>
    </xdr:from>
    <xdr:ext cx="1762125" cy="468077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D415EDC1-D0E0-4ED6-8277-38498E9FD553}"/>
            </a:ext>
          </a:extLst>
        </xdr:cNvPr>
        <xdr:cNvSpPr txBox="1"/>
      </xdr:nvSpPr>
      <xdr:spPr>
        <a:xfrm>
          <a:off x="33670875" y="134969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17</xdr:col>
      <xdr:colOff>1462768</xdr:colOff>
      <xdr:row>62</xdr:row>
      <xdr:rowOff>353786</xdr:rowOff>
    </xdr:from>
    <xdr:ext cx="4979670" cy="400050"/>
    <xdr:pic>
      <xdr:nvPicPr>
        <xdr:cNvPr id="8" name="33 Imagen">
          <a:extLst>
            <a:ext uri="{FF2B5EF4-FFF2-40B4-BE49-F238E27FC236}">
              <a16:creationId xmlns:a16="http://schemas.microsoft.com/office/drawing/2014/main" id="{53DC19D4-FD41-409E-BCE5-95BB4017E6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2589" y="29867679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600075</xdr:colOff>
      <xdr:row>32</xdr:row>
      <xdr:rowOff>57150</xdr:rowOff>
    </xdr:from>
    <xdr:ext cx="1762125" cy="468077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3D766EC1-E4A9-42CC-A8BD-B23CA74616C2}"/>
            </a:ext>
          </a:extLst>
        </xdr:cNvPr>
        <xdr:cNvSpPr txBox="1"/>
      </xdr:nvSpPr>
      <xdr:spPr>
        <a:xfrm>
          <a:off x="33670875" y="345662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104</xdr:col>
      <xdr:colOff>619125</xdr:colOff>
      <xdr:row>62</xdr:row>
      <xdr:rowOff>238125</xdr:rowOff>
    </xdr:from>
    <xdr:ext cx="4979670" cy="400050"/>
    <xdr:pic>
      <xdr:nvPicPr>
        <xdr:cNvPr id="10" name="33 Imagen">
          <a:extLst>
            <a:ext uri="{FF2B5EF4-FFF2-40B4-BE49-F238E27FC236}">
              <a16:creationId xmlns:a16="http://schemas.microsoft.com/office/drawing/2014/main" id="{546383D0-AED0-4091-85AB-5D2B95FAC6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25" y="29956125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47</xdr:col>
      <xdr:colOff>600075</xdr:colOff>
      <xdr:row>32</xdr:row>
      <xdr:rowOff>57150</xdr:rowOff>
    </xdr:from>
    <xdr:ext cx="1762125" cy="468077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id="{E11F422D-EB00-40C4-8810-076F24663CB7}"/>
            </a:ext>
          </a:extLst>
        </xdr:cNvPr>
        <xdr:cNvSpPr txBox="1"/>
      </xdr:nvSpPr>
      <xdr:spPr>
        <a:xfrm>
          <a:off x="47386875" y="134969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46</xdr:col>
      <xdr:colOff>783648</xdr:colOff>
      <xdr:row>62</xdr:row>
      <xdr:rowOff>259773</xdr:rowOff>
    </xdr:from>
    <xdr:to>
      <xdr:col>52</xdr:col>
      <xdr:colOff>47701</xdr:colOff>
      <xdr:row>63</xdr:row>
      <xdr:rowOff>182707</xdr:rowOff>
    </xdr:to>
    <xdr:pic>
      <xdr:nvPicPr>
        <xdr:cNvPr id="13" name="33 Imagen">
          <a:extLst>
            <a:ext uri="{FF2B5EF4-FFF2-40B4-BE49-F238E27FC236}">
              <a16:creationId xmlns:a16="http://schemas.microsoft.com/office/drawing/2014/main" id="{93BAA3FA-F98F-465C-9634-492D3FA2DB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1512" y="29718000"/>
          <a:ext cx="4961733" cy="407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69</xdr:col>
      <xdr:colOff>600075</xdr:colOff>
      <xdr:row>32</xdr:row>
      <xdr:rowOff>57150</xdr:rowOff>
    </xdr:from>
    <xdr:ext cx="1762125" cy="468077"/>
    <xdr:sp macro="" textlink="">
      <xdr:nvSpPr>
        <xdr:cNvPr id="14" name="4 CuadroTexto">
          <a:extLst>
            <a:ext uri="{FF2B5EF4-FFF2-40B4-BE49-F238E27FC236}">
              <a16:creationId xmlns:a16="http://schemas.microsoft.com/office/drawing/2014/main" id="{9DAA722C-3659-435B-ACE7-A617D430E101}"/>
            </a:ext>
          </a:extLst>
        </xdr:cNvPr>
        <xdr:cNvSpPr txBox="1"/>
      </xdr:nvSpPr>
      <xdr:spPr>
        <a:xfrm>
          <a:off x="47386875" y="34366200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68</xdr:col>
      <xdr:colOff>38965</xdr:colOff>
      <xdr:row>62</xdr:row>
      <xdr:rowOff>398318</xdr:rowOff>
    </xdr:from>
    <xdr:ext cx="4979670" cy="400050"/>
    <xdr:pic>
      <xdr:nvPicPr>
        <xdr:cNvPr id="15" name="33 Imagen">
          <a:extLst>
            <a:ext uri="{FF2B5EF4-FFF2-40B4-BE49-F238E27FC236}">
              <a16:creationId xmlns:a16="http://schemas.microsoft.com/office/drawing/2014/main" id="{AF7FF429-74F9-40B3-8A25-AD3745BD1A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5420" y="30739773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58</xdr:col>
      <xdr:colOff>600075</xdr:colOff>
      <xdr:row>32</xdr:row>
      <xdr:rowOff>57150</xdr:rowOff>
    </xdr:from>
    <xdr:ext cx="1762125" cy="468077"/>
    <xdr:sp macro="" textlink="">
      <xdr:nvSpPr>
        <xdr:cNvPr id="16" name="4 CuadroTexto">
          <a:extLst>
            <a:ext uri="{FF2B5EF4-FFF2-40B4-BE49-F238E27FC236}">
              <a16:creationId xmlns:a16="http://schemas.microsoft.com/office/drawing/2014/main" id="{F8FB15F5-A674-4F76-A609-2937BA0B2500}"/>
            </a:ext>
          </a:extLst>
        </xdr:cNvPr>
        <xdr:cNvSpPr txBox="1"/>
      </xdr:nvSpPr>
      <xdr:spPr>
        <a:xfrm>
          <a:off x="55768875" y="134969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57</xdr:col>
      <xdr:colOff>731693</xdr:colOff>
      <xdr:row>62</xdr:row>
      <xdr:rowOff>363682</xdr:rowOff>
    </xdr:from>
    <xdr:ext cx="4979670" cy="400050"/>
    <xdr:pic>
      <xdr:nvPicPr>
        <xdr:cNvPr id="17" name="33 Imagen">
          <a:extLst>
            <a:ext uri="{FF2B5EF4-FFF2-40B4-BE49-F238E27FC236}">
              <a16:creationId xmlns:a16="http://schemas.microsoft.com/office/drawing/2014/main" id="{0DE8F6A7-6EAF-496F-936D-3559531BB4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8238" y="29821909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600075</xdr:colOff>
      <xdr:row>32</xdr:row>
      <xdr:rowOff>57150</xdr:rowOff>
    </xdr:from>
    <xdr:ext cx="1762125" cy="468077"/>
    <xdr:sp macro="" textlink="">
      <xdr:nvSpPr>
        <xdr:cNvPr id="18" name="4 CuadroTexto">
          <a:extLst>
            <a:ext uri="{FF2B5EF4-FFF2-40B4-BE49-F238E27FC236}">
              <a16:creationId xmlns:a16="http://schemas.microsoft.com/office/drawing/2014/main" id="{BBD62517-CDE1-4D40-8C28-5E1846FC6D8E}"/>
            </a:ext>
          </a:extLst>
        </xdr:cNvPr>
        <xdr:cNvSpPr txBox="1"/>
      </xdr:nvSpPr>
      <xdr:spPr>
        <a:xfrm>
          <a:off x="55768875" y="34366200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PARAMETROS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76</xdr:col>
      <xdr:colOff>945697</xdr:colOff>
      <xdr:row>62</xdr:row>
      <xdr:rowOff>462643</xdr:rowOff>
    </xdr:from>
    <xdr:ext cx="4979670" cy="400050"/>
    <xdr:pic>
      <xdr:nvPicPr>
        <xdr:cNvPr id="19" name="33 Imagen">
          <a:extLst>
            <a:ext uri="{FF2B5EF4-FFF2-40B4-BE49-F238E27FC236}">
              <a16:creationId xmlns:a16="http://schemas.microsoft.com/office/drawing/2014/main" id="{BC40B118-2961-419B-9532-5972851341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6090" y="30520822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1386567</xdr:colOff>
      <xdr:row>62</xdr:row>
      <xdr:rowOff>305790</xdr:rowOff>
    </xdr:from>
    <xdr:ext cx="5322358" cy="408215"/>
    <xdr:pic>
      <xdr:nvPicPr>
        <xdr:cNvPr id="22" name="33 Imagen">
          <a:extLst>
            <a:ext uri="{FF2B5EF4-FFF2-40B4-BE49-F238E27FC236}">
              <a16:creationId xmlns:a16="http://schemas.microsoft.com/office/drawing/2014/main" id="{28B06150-A4E6-44DD-94D6-191348B3D3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4385" y="29712063"/>
          <a:ext cx="5322358" cy="4082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33</xdr:col>
      <xdr:colOff>438150</xdr:colOff>
      <xdr:row>30</xdr:row>
      <xdr:rowOff>161925</xdr:rowOff>
    </xdr:from>
    <xdr:ext cx="1762125" cy="468077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803394B6-58CF-4CC6-B8F7-62D41C324B41}"/>
            </a:ext>
          </a:extLst>
        </xdr:cNvPr>
        <xdr:cNvSpPr txBox="1"/>
      </xdr:nvSpPr>
      <xdr:spPr>
        <a:xfrm>
          <a:off x="13620750" y="13344525"/>
          <a:ext cx="1762125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PE" sz="1200" b="1">
              <a:solidFill>
                <a:srgbClr val="FF0000"/>
              </a:solidFill>
            </a:rPr>
            <a:t>PESO PONDERADO DE</a:t>
          </a:r>
          <a:r>
            <a:rPr lang="es-PE" sz="1200" b="1" baseline="0">
              <a:solidFill>
                <a:srgbClr val="FF0000"/>
              </a:solidFill>
            </a:rPr>
            <a:t> LOS PARÁMETROS</a:t>
          </a:r>
          <a:endParaRPr lang="es-P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93</xdr:col>
      <xdr:colOff>898072</xdr:colOff>
      <xdr:row>62</xdr:row>
      <xdr:rowOff>248331</xdr:rowOff>
    </xdr:from>
    <xdr:ext cx="4979670" cy="400050"/>
    <xdr:pic>
      <xdr:nvPicPr>
        <xdr:cNvPr id="24" name="33 Imagen">
          <a:extLst>
            <a:ext uri="{FF2B5EF4-FFF2-40B4-BE49-F238E27FC236}">
              <a16:creationId xmlns:a16="http://schemas.microsoft.com/office/drawing/2014/main" id="{107C796B-4F49-41D5-B060-8F8BE758FD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81322" y="29966331"/>
          <a:ext cx="4979670" cy="400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7510-0674-4E6E-AE8C-F2707B51A967}">
  <dimension ref="C1:AK86"/>
  <sheetViews>
    <sheetView showGridLines="0" topLeftCell="A70" zoomScale="70" zoomScaleNormal="70" workbookViewId="0">
      <selection activeCell="A70" sqref="A70"/>
    </sheetView>
  </sheetViews>
  <sheetFormatPr baseColWidth="10" defaultRowHeight="15" x14ac:dyDescent="0.25"/>
  <cols>
    <col min="4" max="4" width="14.140625" style="306" customWidth="1"/>
    <col min="5" max="5" width="14.85546875" style="306" customWidth="1"/>
    <col min="6" max="6" width="14.140625" style="306" customWidth="1"/>
    <col min="7" max="7" width="13.42578125" style="306" customWidth="1"/>
    <col min="8" max="8" width="14.85546875" style="306" customWidth="1"/>
    <col min="9" max="9" width="16.140625" style="306" customWidth="1"/>
    <col min="10" max="10" width="13" style="306" customWidth="1"/>
    <col min="11" max="11" width="17.7109375" style="306" customWidth="1"/>
    <col min="12" max="12" width="16.140625" style="306" customWidth="1"/>
    <col min="13" max="13" width="19.42578125" style="306" customWidth="1"/>
    <col min="14" max="14" width="21.42578125" style="306" customWidth="1"/>
    <col min="15" max="15" width="16.28515625" style="306" customWidth="1"/>
    <col min="16" max="16" width="16.7109375" style="306" customWidth="1"/>
    <col min="17" max="17" width="17.85546875" style="306" customWidth="1"/>
    <col min="18" max="18" width="17.7109375" style="306" customWidth="1"/>
    <col min="19" max="19" width="18" style="306" customWidth="1"/>
    <col min="20" max="20" width="23.42578125" style="306" customWidth="1"/>
    <col min="21" max="21" width="18.42578125" style="306" customWidth="1"/>
    <col min="22" max="22" width="15.28515625" style="306" customWidth="1"/>
    <col min="23" max="23" width="17.42578125" style="306" customWidth="1"/>
    <col min="24" max="24" width="17.28515625" style="306" customWidth="1"/>
    <col min="25" max="25" width="16.140625" style="306" customWidth="1"/>
    <col min="26" max="26" width="15.140625" style="306" customWidth="1"/>
    <col min="27" max="27" width="18" style="306" customWidth="1"/>
    <col min="28" max="28" width="13.85546875" customWidth="1"/>
    <col min="29" max="29" width="17.28515625" customWidth="1"/>
    <col min="31" max="31" width="20.140625" customWidth="1"/>
    <col min="32" max="32" width="15.28515625" customWidth="1"/>
  </cols>
  <sheetData>
    <row r="1" spans="3:33" ht="17.25" thickBot="1" x14ac:dyDescent="0.35"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297"/>
      <c r="Z1" s="297"/>
      <c r="AA1" s="297"/>
      <c r="AB1" s="74"/>
      <c r="AC1" s="73"/>
      <c r="AD1" s="73"/>
      <c r="AE1" s="73"/>
      <c r="AF1" s="73"/>
      <c r="AG1" s="73"/>
    </row>
    <row r="2" spans="3:33" ht="28.5" thickBot="1" x14ac:dyDescent="0.35">
      <c r="C2" s="444" t="s">
        <v>198</v>
      </c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6"/>
      <c r="AC2" s="73"/>
      <c r="AD2" s="73"/>
      <c r="AE2" s="73"/>
      <c r="AF2" s="73"/>
      <c r="AG2" s="73"/>
    </row>
    <row r="3" spans="3:33" ht="16.5" customHeight="1" x14ac:dyDescent="0.3">
      <c r="C3" s="171"/>
      <c r="D3" s="90"/>
      <c r="E3" s="301"/>
      <c r="F3" s="301"/>
      <c r="G3" s="301"/>
      <c r="H3" s="301"/>
      <c r="I3" s="301"/>
      <c r="J3" s="302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2"/>
      <c r="V3" s="301"/>
      <c r="W3" s="301"/>
      <c r="X3" s="301"/>
      <c r="Y3" s="303"/>
      <c r="Z3" s="303"/>
      <c r="AA3" s="303"/>
      <c r="AB3" s="284"/>
      <c r="AC3" s="438" t="s">
        <v>157</v>
      </c>
      <c r="AD3" s="73"/>
      <c r="AE3" s="73"/>
      <c r="AF3" s="73"/>
      <c r="AG3" s="73"/>
    </row>
    <row r="4" spans="3:33" ht="16.5" x14ac:dyDescent="0.3">
      <c r="C4" s="171"/>
      <c r="D4" s="320" t="s">
        <v>172</v>
      </c>
      <c r="E4" s="90"/>
      <c r="F4" s="90"/>
      <c r="G4" s="90"/>
      <c r="H4" s="90"/>
      <c r="I4" s="90"/>
      <c r="J4" s="305"/>
      <c r="K4" s="320" t="s">
        <v>173</v>
      </c>
      <c r="L4" s="90"/>
      <c r="N4" s="90"/>
      <c r="O4" s="90"/>
      <c r="P4" s="90"/>
      <c r="Q4" s="90"/>
      <c r="R4" s="90"/>
      <c r="S4" s="90"/>
      <c r="T4" s="90"/>
      <c r="U4" s="305"/>
      <c r="V4" s="90"/>
      <c r="W4" s="90"/>
      <c r="X4" s="90"/>
      <c r="Y4" s="304"/>
      <c r="Z4" s="297"/>
      <c r="AA4" s="297"/>
      <c r="AB4" s="285"/>
      <c r="AC4" s="439"/>
      <c r="AD4" s="73"/>
      <c r="AE4" s="73"/>
      <c r="AF4" s="73"/>
      <c r="AG4" s="73"/>
    </row>
    <row r="5" spans="3:33" ht="16.5" x14ac:dyDescent="0.3">
      <c r="C5" s="171"/>
      <c r="D5" s="304"/>
      <c r="E5" s="90"/>
      <c r="F5" s="90"/>
      <c r="G5" s="90"/>
      <c r="H5" s="90"/>
      <c r="I5" s="90"/>
      <c r="J5" s="305"/>
      <c r="K5" s="90"/>
      <c r="L5" s="90"/>
      <c r="M5" s="304"/>
      <c r="N5" s="90"/>
      <c r="O5" s="90"/>
      <c r="P5" s="90"/>
      <c r="Q5" s="90"/>
      <c r="R5" s="90"/>
      <c r="S5" s="90"/>
      <c r="T5" s="90"/>
      <c r="U5" s="305"/>
      <c r="V5" s="320" t="s">
        <v>174</v>
      </c>
      <c r="W5" s="90"/>
      <c r="X5" s="90"/>
      <c r="Y5" s="353"/>
      <c r="Z5" s="297"/>
      <c r="AA5" s="297"/>
      <c r="AB5" s="285"/>
      <c r="AC5" s="439"/>
      <c r="AD5" s="73"/>
      <c r="AE5" s="73"/>
      <c r="AF5" s="73"/>
      <c r="AG5" s="73"/>
    </row>
    <row r="6" spans="3:33" ht="16.5" x14ac:dyDescent="0.3">
      <c r="C6" s="171"/>
      <c r="D6" s="304"/>
      <c r="E6" s="90"/>
      <c r="F6" s="90"/>
      <c r="G6" s="90"/>
      <c r="H6" s="90"/>
      <c r="I6" s="90"/>
      <c r="J6" s="305"/>
      <c r="K6" s="90"/>
      <c r="L6" s="90"/>
      <c r="M6" s="90"/>
      <c r="N6" s="90"/>
      <c r="O6" s="90"/>
      <c r="P6" s="90"/>
      <c r="Q6" s="90"/>
      <c r="R6" s="90"/>
      <c r="S6" s="90"/>
      <c r="T6" s="90"/>
      <c r="U6" s="305"/>
      <c r="V6" s="90"/>
      <c r="W6" s="90"/>
      <c r="X6" s="90"/>
      <c r="Y6" s="297"/>
      <c r="Z6" s="297"/>
      <c r="AA6" s="297"/>
      <c r="AB6" s="285"/>
      <c r="AC6" s="439"/>
      <c r="AD6" s="73"/>
      <c r="AE6" s="73"/>
      <c r="AF6" s="73"/>
      <c r="AG6" s="73"/>
    </row>
    <row r="7" spans="3:33" ht="16.5" x14ac:dyDescent="0.3">
      <c r="C7" s="171"/>
      <c r="D7" s="281" t="s">
        <v>55</v>
      </c>
      <c r="E7" s="90"/>
      <c r="F7" s="90"/>
      <c r="G7" s="90"/>
      <c r="H7" s="90"/>
      <c r="I7" s="90"/>
      <c r="J7" s="305"/>
      <c r="K7" s="281" t="s">
        <v>56</v>
      </c>
      <c r="L7" s="90"/>
      <c r="N7" s="280"/>
      <c r="O7" s="280"/>
      <c r="P7" s="280"/>
      <c r="Q7" s="280"/>
      <c r="R7" s="280"/>
      <c r="S7" s="280"/>
      <c r="T7" s="280"/>
      <c r="U7" s="354"/>
      <c r="V7" s="281" t="s">
        <v>194</v>
      </c>
      <c r="W7" s="90"/>
      <c r="X7" s="90"/>
      <c r="Y7" s="355"/>
      <c r="Z7" s="297"/>
      <c r="AA7" s="297"/>
      <c r="AB7" s="286"/>
      <c r="AC7" s="439"/>
      <c r="AD7" s="73"/>
      <c r="AE7" s="73"/>
      <c r="AF7" s="73"/>
      <c r="AG7" s="73"/>
    </row>
    <row r="8" spans="3:33" ht="17.25" thickBot="1" x14ac:dyDescent="0.35">
      <c r="C8" s="171"/>
      <c r="D8" s="90"/>
      <c r="E8" s="90"/>
      <c r="F8" s="90"/>
      <c r="G8" s="90"/>
      <c r="H8" s="90"/>
      <c r="I8" s="90"/>
      <c r="J8" s="305"/>
      <c r="K8" s="90"/>
      <c r="L8" s="90"/>
      <c r="M8" s="90"/>
      <c r="N8" s="90"/>
      <c r="O8" s="90"/>
      <c r="P8" s="90"/>
      <c r="Q8" s="90"/>
      <c r="R8" s="90"/>
      <c r="S8" s="90"/>
      <c r="T8" s="90"/>
      <c r="U8" s="305"/>
      <c r="V8" s="90"/>
      <c r="W8" s="90"/>
      <c r="X8" s="90"/>
      <c r="Y8" s="297"/>
      <c r="Z8" s="297"/>
      <c r="AA8" s="297"/>
      <c r="AB8" s="285"/>
      <c r="AC8" s="439"/>
      <c r="AD8" s="73"/>
      <c r="AE8" s="73"/>
      <c r="AF8" s="73"/>
      <c r="AG8" s="73"/>
    </row>
    <row r="9" spans="3:33" ht="26.25" customHeight="1" x14ac:dyDescent="0.3">
      <c r="C9" s="171"/>
      <c r="D9" s="411" t="s">
        <v>57</v>
      </c>
      <c r="E9" s="412"/>
      <c r="F9" s="413"/>
      <c r="G9" s="75"/>
      <c r="H9" s="75"/>
      <c r="I9" s="75"/>
      <c r="J9" s="305"/>
      <c r="K9" s="411" t="s">
        <v>58</v>
      </c>
      <c r="L9" s="412"/>
      <c r="M9" s="412"/>
      <c r="N9" s="412"/>
      <c r="O9" s="412"/>
      <c r="P9" s="412"/>
      <c r="Q9" s="413"/>
      <c r="T9" s="75"/>
      <c r="U9" s="356"/>
      <c r="V9" s="411" t="s">
        <v>195</v>
      </c>
      <c r="W9" s="412"/>
      <c r="X9" s="413"/>
      <c r="Y9" s="357"/>
      <c r="Z9" s="357"/>
      <c r="AA9" s="357"/>
      <c r="AB9" s="287"/>
      <c r="AC9" s="439"/>
      <c r="AD9" s="73"/>
      <c r="AE9" s="73"/>
      <c r="AF9" s="73"/>
      <c r="AG9" s="73"/>
    </row>
    <row r="10" spans="3:33" ht="53.25" customHeight="1" x14ac:dyDescent="0.3">
      <c r="C10" s="171"/>
      <c r="D10" s="406" t="s">
        <v>86</v>
      </c>
      <c r="E10" s="407"/>
      <c r="F10" s="414" t="s">
        <v>59</v>
      </c>
      <c r="G10" s="75"/>
      <c r="H10" s="75"/>
      <c r="I10" s="75"/>
      <c r="J10" s="305"/>
      <c r="K10" s="406" t="s">
        <v>53</v>
      </c>
      <c r="L10" s="407"/>
      <c r="M10" s="407" t="s">
        <v>54</v>
      </c>
      <c r="N10" s="407"/>
      <c r="O10" s="407" t="s">
        <v>115</v>
      </c>
      <c r="P10" s="407"/>
      <c r="Q10" s="414" t="s">
        <v>59</v>
      </c>
      <c r="T10" s="75"/>
      <c r="U10" s="356"/>
      <c r="V10" s="406" t="s">
        <v>193</v>
      </c>
      <c r="W10" s="407"/>
      <c r="X10" s="414" t="s">
        <v>59</v>
      </c>
      <c r="Y10" s="357"/>
      <c r="Z10" s="357"/>
      <c r="AA10" s="357"/>
      <c r="AB10" s="287"/>
      <c r="AC10" s="439"/>
      <c r="AD10" s="73"/>
      <c r="AE10" s="73"/>
      <c r="AF10" s="73"/>
      <c r="AG10" s="73"/>
    </row>
    <row r="11" spans="3:33" ht="44.25" customHeight="1" thickBot="1" x14ac:dyDescent="0.35">
      <c r="C11" s="171"/>
      <c r="D11" s="332" t="s">
        <v>60</v>
      </c>
      <c r="E11" s="326" t="s">
        <v>61</v>
      </c>
      <c r="F11" s="414"/>
      <c r="G11" s="75"/>
      <c r="H11" s="75"/>
      <c r="I11" s="75"/>
      <c r="J11" s="305"/>
      <c r="K11" s="332" t="s">
        <v>60</v>
      </c>
      <c r="L11" s="326" t="s">
        <v>61</v>
      </c>
      <c r="M11" s="326" t="s">
        <v>60</v>
      </c>
      <c r="N11" s="326" t="s">
        <v>61</v>
      </c>
      <c r="O11" s="326" t="s">
        <v>60</v>
      </c>
      <c r="P11" s="326" t="s">
        <v>61</v>
      </c>
      <c r="Q11" s="414"/>
      <c r="T11" s="75"/>
      <c r="U11" s="356"/>
      <c r="V11" s="399" t="s">
        <v>60</v>
      </c>
      <c r="W11" s="400" t="s">
        <v>61</v>
      </c>
      <c r="X11" s="415"/>
      <c r="Y11" s="357"/>
      <c r="Z11" s="357"/>
      <c r="AA11" s="357"/>
      <c r="AB11" s="288"/>
      <c r="AC11" s="439"/>
      <c r="AD11" s="73"/>
      <c r="AE11" s="73"/>
      <c r="AF11" s="73"/>
      <c r="AG11" s="73"/>
    </row>
    <row r="12" spans="3:33" ht="16.5" x14ac:dyDescent="0.3">
      <c r="C12" s="171"/>
      <c r="D12" s="431">
        <v>1</v>
      </c>
      <c r="E12" s="325">
        <v>0.48862914959238524</v>
      </c>
      <c r="F12" s="349">
        <f>$D$12*E12</f>
        <v>0.48862914959238524</v>
      </c>
      <c r="G12" s="78"/>
      <c r="H12" s="78"/>
      <c r="I12" s="78"/>
      <c r="J12" s="305"/>
      <c r="K12" s="431">
        <f>'DS parámetros'!Z25</f>
        <v>0.47058823529411759</v>
      </c>
      <c r="L12" s="325">
        <v>0.39273679900350256</v>
      </c>
      <c r="M12" s="423">
        <f>'DS parámetros'!Z24</f>
        <v>0.47058823529411759</v>
      </c>
      <c r="N12" s="325">
        <v>0.39273679900350256</v>
      </c>
      <c r="O12" s="423">
        <f>'DS parámetros'!Z26</f>
        <v>5.8823529411764698E-2</v>
      </c>
      <c r="P12" s="325">
        <v>0.49061426542573416</v>
      </c>
      <c r="Q12" s="349">
        <f>($K$12*L12)+($M$12*N12)+($O$12*P12)</f>
        <v>0.39849429702833966</v>
      </c>
      <c r="T12" s="78"/>
      <c r="U12" s="358"/>
      <c r="V12" s="408">
        <v>1</v>
      </c>
      <c r="W12" s="401">
        <v>0.45895178874263098</v>
      </c>
      <c r="X12" s="402">
        <f>$V$12*W12</f>
        <v>0.45895178874263098</v>
      </c>
      <c r="Y12" s="359"/>
      <c r="Z12" s="81"/>
      <c r="AA12" s="359"/>
      <c r="AB12" s="289"/>
      <c r="AC12" s="439"/>
      <c r="AD12" s="73"/>
      <c r="AE12" s="73"/>
      <c r="AF12" s="73"/>
      <c r="AG12" s="73"/>
    </row>
    <row r="13" spans="3:33" ht="16.5" x14ac:dyDescent="0.3">
      <c r="C13" s="171"/>
      <c r="D13" s="431"/>
      <c r="E13" s="76">
        <v>0.26659194442195155</v>
      </c>
      <c r="F13" s="350">
        <f t="shared" ref="F13:F16" si="0">$D$12*E13</f>
        <v>0.26659194442195155</v>
      </c>
      <c r="G13" s="78"/>
      <c r="H13" s="78"/>
      <c r="I13" s="78"/>
      <c r="J13" s="305"/>
      <c r="K13" s="431"/>
      <c r="L13" s="76">
        <v>0.39273679900350256</v>
      </c>
      <c r="M13" s="423"/>
      <c r="N13" s="76">
        <v>0.39273679900350256</v>
      </c>
      <c r="O13" s="423"/>
      <c r="P13" s="76">
        <v>0.24305407810359397</v>
      </c>
      <c r="Q13" s="350">
        <f>($K$12*L13)+($M$12*N13)+($O$12*P13)</f>
        <v>0.38393193306821377</v>
      </c>
      <c r="T13" s="78"/>
      <c r="U13" s="358"/>
      <c r="V13" s="409"/>
      <c r="W13" s="76">
        <v>0.2898207219575224</v>
      </c>
      <c r="X13" s="403">
        <f t="shared" ref="X13:X16" si="1">$V$12*W13</f>
        <v>0.2898207219575224</v>
      </c>
      <c r="Y13" s="359"/>
      <c r="Z13" s="81"/>
      <c r="AA13" s="359"/>
      <c r="AB13" s="289"/>
      <c r="AC13" s="439"/>
      <c r="AD13" s="73"/>
      <c r="AE13" s="73"/>
      <c r="AF13" s="73"/>
      <c r="AG13" s="73"/>
    </row>
    <row r="14" spans="3:33" ht="16.5" x14ac:dyDescent="0.3">
      <c r="C14" s="171"/>
      <c r="D14" s="431"/>
      <c r="E14" s="76">
        <v>0.14164263591632237</v>
      </c>
      <c r="F14" s="350">
        <f t="shared" si="0"/>
        <v>0.14164263591632237</v>
      </c>
      <c r="G14" s="78"/>
      <c r="H14" s="78"/>
      <c r="I14" s="78"/>
      <c r="J14" s="305"/>
      <c r="K14" s="431"/>
      <c r="L14" s="76">
        <v>0.11970560895894966</v>
      </c>
      <c r="M14" s="423"/>
      <c r="N14" s="76">
        <v>0.11970560895894966</v>
      </c>
      <c r="O14" s="423"/>
      <c r="P14" s="76">
        <v>0.16713677488831466</v>
      </c>
      <c r="Q14" s="350">
        <f>($K$12*L14)+($M$12*N14)+($O$12*P14)</f>
        <v>0.12249567754302994</v>
      </c>
      <c r="T14" s="78"/>
      <c r="U14" s="358"/>
      <c r="V14" s="409"/>
      <c r="W14" s="76">
        <v>0.13321892917709763</v>
      </c>
      <c r="X14" s="403">
        <f t="shared" si="1"/>
        <v>0.13321892917709763</v>
      </c>
      <c r="Y14" s="359"/>
      <c r="Z14" s="81"/>
      <c r="AA14" s="359"/>
      <c r="AB14" s="289"/>
      <c r="AC14" s="439"/>
      <c r="AD14" s="73"/>
      <c r="AE14" s="73"/>
      <c r="AF14" s="73"/>
      <c r="AG14" s="73"/>
    </row>
    <row r="15" spans="3:33" ht="16.5" x14ac:dyDescent="0.3">
      <c r="C15" s="171"/>
      <c r="D15" s="431"/>
      <c r="E15" s="76">
        <v>6.8162125385470215E-2</v>
      </c>
      <c r="F15" s="350">
        <f t="shared" si="0"/>
        <v>6.8162125385470215E-2</v>
      </c>
      <c r="G15" s="78"/>
      <c r="H15" s="78"/>
      <c r="I15" s="78"/>
      <c r="J15" s="305"/>
      <c r="K15" s="431"/>
      <c r="L15" s="76">
        <v>6.2197559046559638E-2</v>
      </c>
      <c r="M15" s="423"/>
      <c r="N15" s="76">
        <v>6.2197559046559638E-2</v>
      </c>
      <c r="O15" s="423"/>
      <c r="P15" s="76">
        <v>6.5167300609266302E-2</v>
      </c>
      <c r="Q15" s="350">
        <f>($K$12*L15)+($M$12*N15)+($O$12*P15)</f>
        <v>6.2372249726718849E-2</v>
      </c>
      <c r="T15" s="78"/>
      <c r="U15" s="358"/>
      <c r="V15" s="409"/>
      <c r="W15" s="76">
        <v>5.900428006137446E-2</v>
      </c>
      <c r="X15" s="403">
        <f t="shared" si="1"/>
        <v>5.900428006137446E-2</v>
      </c>
      <c r="Y15" s="359"/>
      <c r="Z15" s="81"/>
      <c r="AA15" s="359"/>
      <c r="AB15" s="289"/>
      <c r="AC15" s="439"/>
      <c r="AD15" s="73"/>
      <c r="AE15" s="73"/>
      <c r="AF15" s="73"/>
      <c r="AG15" s="73"/>
    </row>
    <row r="16" spans="3:33" ht="17.25" thickBot="1" x14ac:dyDescent="0.35">
      <c r="C16" s="171"/>
      <c r="D16" s="432"/>
      <c r="E16" s="335">
        <v>3.4974144683870653E-2</v>
      </c>
      <c r="F16" s="351">
        <f t="shared" si="0"/>
        <v>3.4974144683870653E-2</v>
      </c>
      <c r="G16" s="78"/>
      <c r="H16" s="78"/>
      <c r="I16" s="78"/>
      <c r="J16" s="305"/>
      <c r="K16" s="432"/>
      <c r="L16" s="335">
        <v>3.2623233987485574E-2</v>
      </c>
      <c r="M16" s="424"/>
      <c r="N16" s="335">
        <v>3.2623233987485574E-2</v>
      </c>
      <c r="O16" s="424"/>
      <c r="P16" s="335">
        <v>3.4027580973090915E-2</v>
      </c>
      <c r="Q16" s="351">
        <f>($K$12*L16)+($M$12*N16)+($O$12*P16)</f>
        <v>3.2705842633697649E-2</v>
      </c>
      <c r="T16" s="78"/>
      <c r="U16" s="358"/>
      <c r="V16" s="410"/>
      <c r="W16" s="404">
        <v>5.900428006137446E-2</v>
      </c>
      <c r="X16" s="405">
        <f t="shared" si="1"/>
        <v>5.900428006137446E-2</v>
      </c>
      <c r="Y16" s="359"/>
      <c r="Z16" s="81"/>
      <c r="AA16" s="359"/>
      <c r="AB16" s="289"/>
      <c r="AC16" s="439"/>
      <c r="AD16" s="73"/>
      <c r="AE16" s="73"/>
      <c r="AF16" s="73"/>
      <c r="AG16" s="73"/>
    </row>
    <row r="17" spans="3:33" ht="17.25" thickBot="1" x14ac:dyDescent="0.35">
      <c r="C17" s="175"/>
      <c r="D17" s="108"/>
      <c r="E17" s="107">
        <f>SUM(E12:E16)</f>
        <v>1</v>
      </c>
      <c r="F17" s="307">
        <f>SUM(F12:F16)</f>
        <v>1</v>
      </c>
      <c r="G17" s="307"/>
      <c r="H17" s="307"/>
      <c r="I17" s="307"/>
      <c r="J17" s="308"/>
      <c r="K17" s="108"/>
      <c r="L17" s="107">
        <f>SUM(L12:L16)</f>
        <v>1</v>
      </c>
      <c r="M17" s="107"/>
      <c r="N17" s="107">
        <f>SUM(N12:N16)</f>
        <v>1</v>
      </c>
      <c r="O17" s="107"/>
      <c r="P17" s="107">
        <f>SUM(P12:P16)</f>
        <v>1</v>
      </c>
      <c r="Q17" s="109">
        <f>SUM(Q12:Q16)</f>
        <v>0.99999999999999989</v>
      </c>
      <c r="R17" s="309"/>
      <c r="S17" s="309"/>
      <c r="T17" s="109"/>
      <c r="U17" s="360"/>
      <c r="V17" s="108"/>
      <c r="W17" s="107">
        <f>SUM(W12:W16)</f>
        <v>1</v>
      </c>
      <c r="X17" s="307">
        <f>SUM(X12:X16)</f>
        <v>1</v>
      </c>
      <c r="Y17" s="110"/>
      <c r="Z17" s="110"/>
      <c r="AA17" s="110"/>
      <c r="AB17" s="290"/>
      <c r="AC17" s="440"/>
      <c r="AD17" s="73"/>
      <c r="AE17" s="73"/>
      <c r="AF17" s="73"/>
      <c r="AG17" s="73"/>
    </row>
    <row r="18" spans="3:33" ht="16.5" x14ac:dyDescent="0.3">
      <c r="C18" s="169"/>
      <c r="D18" s="301"/>
      <c r="E18" s="311"/>
      <c r="F18" s="301"/>
      <c r="G18" s="301"/>
      <c r="H18" s="301"/>
      <c r="I18" s="312"/>
      <c r="J18" s="302"/>
      <c r="K18" s="301"/>
      <c r="L18" s="301"/>
      <c r="M18" s="111"/>
      <c r="N18" s="112"/>
      <c r="O18" s="112"/>
      <c r="P18" s="112"/>
      <c r="Q18" s="112"/>
      <c r="R18" s="112"/>
      <c r="S18" s="311"/>
      <c r="T18" s="311"/>
      <c r="U18" s="361"/>
      <c r="V18" s="311"/>
      <c r="W18" s="113"/>
      <c r="X18" s="301"/>
      <c r="Y18" s="114"/>
      <c r="Z18" s="114"/>
      <c r="AA18" s="114"/>
      <c r="AB18" s="291"/>
      <c r="AC18" s="436" t="s">
        <v>160</v>
      </c>
      <c r="AD18" s="73"/>
      <c r="AE18" s="73"/>
      <c r="AF18" s="73"/>
      <c r="AG18" s="73"/>
    </row>
    <row r="19" spans="3:33" ht="16.5" x14ac:dyDescent="0.3">
      <c r="C19" s="319"/>
      <c r="D19" s="281" t="s">
        <v>175</v>
      </c>
      <c r="E19" s="280"/>
      <c r="F19" s="280"/>
      <c r="G19" s="280"/>
      <c r="H19" s="280"/>
      <c r="I19" s="298"/>
      <c r="J19" s="305"/>
      <c r="K19" s="281" t="s">
        <v>176</v>
      </c>
      <c r="L19" s="90"/>
      <c r="N19" s="280"/>
      <c r="O19" s="280"/>
      <c r="P19" s="280"/>
      <c r="Q19" s="280"/>
      <c r="R19" s="280"/>
      <c r="S19" s="280"/>
      <c r="T19" s="280"/>
      <c r="U19" s="354"/>
      <c r="V19" s="281" t="s">
        <v>177</v>
      </c>
      <c r="W19" s="280"/>
      <c r="X19" s="313"/>
      <c r="Z19" s="280"/>
      <c r="AA19" s="280"/>
      <c r="AB19" s="292"/>
      <c r="AC19" s="437"/>
      <c r="AD19" s="73"/>
      <c r="AE19" s="73"/>
      <c r="AF19" s="73"/>
      <c r="AG19" s="73"/>
    </row>
    <row r="20" spans="3:33" ht="17.25" thickBot="1" x14ac:dyDescent="0.35">
      <c r="C20" s="171"/>
      <c r="D20" s="90"/>
      <c r="E20" s="90"/>
      <c r="F20" s="90"/>
      <c r="G20" s="90"/>
      <c r="H20" s="90"/>
      <c r="I20" s="314"/>
      <c r="J20" s="305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305"/>
      <c r="V20" s="90"/>
      <c r="W20" s="90"/>
      <c r="X20" s="90"/>
      <c r="Y20" s="297"/>
      <c r="Z20" s="297"/>
      <c r="AA20" s="297"/>
      <c r="AB20" s="285"/>
      <c r="AC20" s="437"/>
      <c r="AD20" s="73"/>
      <c r="AE20" s="73"/>
      <c r="AF20" s="73"/>
      <c r="AG20" s="73"/>
    </row>
    <row r="21" spans="3:33" ht="23.25" customHeight="1" x14ac:dyDescent="0.3">
      <c r="C21" s="171"/>
      <c r="D21" s="411" t="s">
        <v>162</v>
      </c>
      <c r="E21" s="412"/>
      <c r="F21" s="412"/>
      <c r="G21" s="412"/>
      <c r="H21" s="413"/>
      <c r="I21" s="299"/>
      <c r="J21" s="305"/>
      <c r="K21" s="411" t="s">
        <v>163</v>
      </c>
      <c r="L21" s="412"/>
      <c r="M21" s="412"/>
      <c r="N21" s="412"/>
      <c r="O21" s="412"/>
      <c r="P21" s="412"/>
      <c r="Q21" s="412"/>
      <c r="R21" s="412"/>
      <c r="S21" s="413"/>
      <c r="U21" s="362"/>
      <c r="V21" s="411" t="s">
        <v>164</v>
      </c>
      <c r="W21" s="412"/>
      <c r="X21" s="412"/>
      <c r="Y21" s="412"/>
      <c r="Z21" s="413"/>
      <c r="AA21" s="182"/>
      <c r="AB21" s="293"/>
      <c r="AC21" s="437"/>
      <c r="AD21" s="73"/>
      <c r="AE21" s="73"/>
      <c r="AF21" s="73"/>
      <c r="AG21" s="73"/>
    </row>
    <row r="22" spans="3:33" ht="56.25" customHeight="1" x14ac:dyDescent="0.3">
      <c r="C22" s="171"/>
      <c r="D22" s="406" t="s">
        <v>94</v>
      </c>
      <c r="E22" s="407"/>
      <c r="F22" s="407" t="s">
        <v>95</v>
      </c>
      <c r="G22" s="407"/>
      <c r="H22" s="414" t="s">
        <v>59</v>
      </c>
      <c r="I22" s="315"/>
      <c r="J22" s="305"/>
      <c r="K22" s="406" t="s">
        <v>33</v>
      </c>
      <c r="L22" s="407"/>
      <c r="M22" s="407" t="s">
        <v>39</v>
      </c>
      <c r="N22" s="407"/>
      <c r="O22" s="407" t="s">
        <v>140</v>
      </c>
      <c r="P22" s="407"/>
      <c r="Q22" s="407" t="s">
        <v>141</v>
      </c>
      <c r="R22" s="407"/>
      <c r="S22" s="414" t="s">
        <v>59</v>
      </c>
      <c r="U22" s="362"/>
      <c r="V22" s="406" t="s">
        <v>147</v>
      </c>
      <c r="W22" s="407"/>
      <c r="X22" s="407" t="s">
        <v>148</v>
      </c>
      <c r="Y22" s="407"/>
      <c r="Z22" s="414" t="s">
        <v>59</v>
      </c>
      <c r="AA22" s="357"/>
      <c r="AB22" s="294"/>
      <c r="AC22" s="437"/>
      <c r="AD22" s="73"/>
      <c r="AE22" s="73"/>
      <c r="AF22" s="73"/>
      <c r="AG22" s="73"/>
    </row>
    <row r="23" spans="3:33" ht="36" customHeight="1" x14ac:dyDescent="0.3">
      <c r="C23" s="171"/>
      <c r="D23" s="332" t="s">
        <v>60</v>
      </c>
      <c r="E23" s="326" t="s">
        <v>61</v>
      </c>
      <c r="F23" s="326" t="s">
        <v>60</v>
      </c>
      <c r="G23" s="326" t="s">
        <v>61</v>
      </c>
      <c r="H23" s="414"/>
      <c r="I23" s="315"/>
      <c r="J23" s="305"/>
      <c r="K23" s="332" t="s">
        <v>60</v>
      </c>
      <c r="L23" s="326" t="s">
        <v>61</v>
      </c>
      <c r="M23" s="326" t="s">
        <v>60</v>
      </c>
      <c r="N23" s="326" t="s">
        <v>61</v>
      </c>
      <c r="O23" s="326" t="s">
        <v>60</v>
      </c>
      <c r="P23" s="326" t="s">
        <v>61</v>
      </c>
      <c r="Q23" s="326" t="s">
        <v>60</v>
      </c>
      <c r="R23" s="326" t="s">
        <v>61</v>
      </c>
      <c r="S23" s="414"/>
      <c r="U23" s="362"/>
      <c r="V23" s="332" t="s">
        <v>60</v>
      </c>
      <c r="W23" s="326" t="s">
        <v>61</v>
      </c>
      <c r="X23" s="326" t="s">
        <v>60</v>
      </c>
      <c r="Y23" s="326" t="s">
        <v>61</v>
      </c>
      <c r="Z23" s="414"/>
      <c r="AA23" s="357"/>
      <c r="AB23" s="288"/>
      <c r="AC23" s="437"/>
      <c r="AD23" s="73"/>
      <c r="AE23" s="73"/>
      <c r="AF23" s="73"/>
      <c r="AG23" s="73"/>
    </row>
    <row r="24" spans="3:33" ht="16.5" x14ac:dyDescent="0.3">
      <c r="C24" s="171"/>
      <c r="D24" s="441">
        <v>0.3</v>
      </c>
      <c r="E24" s="325">
        <v>0.536076194146206</v>
      </c>
      <c r="F24" s="419">
        <f>1-D24</f>
        <v>0.7</v>
      </c>
      <c r="G24" s="325">
        <v>0.38140169383293077</v>
      </c>
      <c r="H24" s="333">
        <f>($D$24*E24)+($F$24*G24)</f>
        <v>0.42780404392691329</v>
      </c>
      <c r="I24" s="315"/>
      <c r="J24" s="305"/>
      <c r="K24" s="431">
        <f>'DE parámetros'!AK24</f>
        <v>0.41013105887247769</v>
      </c>
      <c r="L24" s="325">
        <v>0.50281949577049656</v>
      </c>
      <c r="M24" s="423">
        <f>'DE parámetros'!AK25</f>
        <v>0.41013105887247769</v>
      </c>
      <c r="N24" s="325">
        <v>0.50281949577049656</v>
      </c>
      <c r="O24" s="423">
        <f>'DE parámetros'!AK27</f>
        <v>4.3114208446016225E-2</v>
      </c>
      <c r="P24" s="325">
        <v>0.48862914959238524</v>
      </c>
      <c r="Q24" s="423">
        <f>'DE parámetros'!AK26</f>
        <v>0.13662367380902851</v>
      </c>
      <c r="R24" s="325">
        <v>0.48339812237580793</v>
      </c>
      <c r="S24" s="333">
        <f>($K$24*L24)+($M$24*N24)+($O$24*P24)+($Q$24*R24)</f>
        <v>0.49955427084385307</v>
      </c>
      <c r="U24" s="362"/>
      <c r="V24" s="441">
        <v>0.5</v>
      </c>
      <c r="W24" s="325">
        <v>0.46331446331446335</v>
      </c>
      <c r="X24" s="419">
        <v>0.5</v>
      </c>
      <c r="Y24" s="325">
        <v>0.50281949577049656</v>
      </c>
      <c r="Z24" s="333">
        <f>($V$24*W24)+($X$24*Y24)</f>
        <v>0.48306697954247996</v>
      </c>
      <c r="AA24" s="81"/>
      <c r="AB24" s="294"/>
      <c r="AC24" s="437"/>
      <c r="AD24" s="73"/>
      <c r="AE24" s="73"/>
      <c r="AF24" s="73"/>
      <c r="AG24" s="73"/>
    </row>
    <row r="25" spans="3:33" ht="16.5" x14ac:dyDescent="0.3">
      <c r="C25" s="171"/>
      <c r="D25" s="442"/>
      <c r="E25" s="76">
        <v>0.21219499962350805</v>
      </c>
      <c r="F25" s="420"/>
      <c r="G25" s="76">
        <v>0.38140169383293077</v>
      </c>
      <c r="H25" s="334">
        <f>($D$24*E25)+($F$24*G25)</f>
        <v>0.33063968557010393</v>
      </c>
      <c r="I25" s="315"/>
      <c r="J25" s="305"/>
      <c r="K25" s="431"/>
      <c r="L25" s="76">
        <v>0.26023158778668332</v>
      </c>
      <c r="M25" s="423"/>
      <c r="N25" s="76">
        <v>0.26023158778668332</v>
      </c>
      <c r="O25" s="423"/>
      <c r="P25" s="76">
        <v>0.26659194442195155</v>
      </c>
      <c r="Q25" s="423"/>
      <c r="R25" s="76">
        <v>0.33942633391517668</v>
      </c>
      <c r="S25" s="334">
        <f>($K$24*L25)+($M$24*N25)+($O$24*P25)+($Q$24*R25)</f>
        <v>0.27132568669089541</v>
      </c>
      <c r="U25" s="362"/>
      <c r="V25" s="442"/>
      <c r="W25" s="76">
        <v>0.31737151737151736</v>
      </c>
      <c r="X25" s="420"/>
      <c r="Y25" s="76">
        <v>0.26023158778668332</v>
      </c>
      <c r="Z25" s="334">
        <f>($V$24*W25)+($X$24*Y25)</f>
        <v>0.28880155257910034</v>
      </c>
      <c r="AA25" s="81"/>
      <c r="AB25" s="294"/>
      <c r="AC25" s="437"/>
      <c r="AD25" s="73"/>
      <c r="AE25" s="73"/>
      <c r="AF25" s="73"/>
      <c r="AG25" s="73"/>
    </row>
    <row r="26" spans="3:33" ht="16.5" x14ac:dyDescent="0.3">
      <c r="C26" s="171"/>
      <c r="D26" s="442"/>
      <c r="E26" s="76">
        <v>0.14461062564287666</v>
      </c>
      <c r="F26" s="420"/>
      <c r="G26" s="76">
        <v>0.14541199981291247</v>
      </c>
      <c r="H26" s="334">
        <f t="shared" ref="H26:H28" si="2">($D$24*E26)+($F$24*G26)</f>
        <v>0.14517158756190174</v>
      </c>
      <c r="I26" s="315"/>
      <c r="J26" s="305"/>
      <c r="K26" s="431"/>
      <c r="L26" s="76">
        <v>0.13435044057311091</v>
      </c>
      <c r="M26" s="423"/>
      <c r="N26" s="76">
        <v>0.13435044057311091</v>
      </c>
      <c r="O26" s="423"/>
      <c r="P26" s="76">
        <v>0.14164263591632237</v>
      </c>
      <c r="Q26" s="423"/>
      <c r="R26" s="76">
        <v>9.3257064678963997E-2</v>
      </c>
      <c r="S26" s="334">
        <f>($K$24*L26)+($M$24*N26)+($O$24*P26)+($Q$24*R26)</f>
        <v>0.12905050981929347</v>
      </c>
      <c r="U26" s="362"/>
      <c r="V26" s="442"/>
      <c r="W26" s="76">
        <v>0.12989232989232988</v>
      </c>
      <c r="X26" s="420"/>
      <c r="Y26" s="76">
        <v>0.13435044057311091</v>
      </c>
      <c r="Z26" s="334">
        <f>($V$24*W26)+($X$24*Y26)</f>
        <v>0.13212138523272038</v>
      </c>
      <c r="AA26" s="81"/>
      <c r="AB26" s="294"/>
      <c r="AC26" s="437"/>
      <c r="AD26" s="73"/>
      <c r="AE26" s="73"/>
      <c r="AF26" s="73"/>
      <c r="AG26" s="73"/>
    </row>
    <row r="27" spans="3:33" ht="16.5" x14ac:dyDescent="0.3">
      <c r="C27" s="171"/>
      <c r="D27" s="442"/>
      <c r="E27" s="76">
        <v>7.1074265159719582E-2</v>
      </c>
      <c r="F27" s="420"/>
      <c r="G27" s="76">
        <v>5.9904052703963914E-2</v>
      </c>
      <c r="H27" s="334">
        <f t="shared" si="2"/>
        <v>6.3255116440690609E-2</v>
      </c>
      <c r="I27" s="315"/>
      <c r="J27" s="305"/>
      <c r="K27" s="431"/>
      <c r="L27" s="76">
        <v>6.777766684747813E-2</v>
      </c>
      <c r="M27" s="423"/>
      <c r="N27" s="76">
        <v>6.777766684747813E-2</v>
      </c>
      <c r="O27" s="423"/>
      <c r="P27" s="76">
        <v>6.8162125385470215E-2</v>
      </c>
      <c r="Q27" s="423"/>
      <c r="R27" s="76">
        <v>4.1959239515025712E-2</v>
      </c>
      <c r="S27" s="334">
        <f>($K$24*L27)+($M$24*N27)+($O$24*P27)+($Q$24*R27)</f>
        <v>6.4266834078892887E-2</v>
      </c>
      <c r="U27" s="362"/>
      <c r="V27" s="442"/>
      <c r="W27" s="76">
        <v>4.4710844710844709E-2</v>
      </c>
      <c r="X27" s="420"/>
      <c r="Y27" s="76">
        <v>6.777766684747813E-2</v>
      </c>
      <c r="Z27" s="334">
        <f>($V$24*W27)+($X$24*Y27)</f>
        <v>5.6244255779161423E-2</v>
      </c>
      <c r="AA27" s="81"/>
      <c r="AB27" s="294"/>
      <c r="AC27" s="437"/>
      <c r="AD27" s="73"/>
      <c r="AE27" s="73"/>
      <c r="AF27" s="73"/>
      <c r="AG27" s="73"/>
    </row>
    <row r="28" spans="3:33" ht="17.25" thickBot="1" x14ac:dyDescent="0.35">
      <c r="C28" s="171"/>
      <c r="D28" s="443"/>
      <c r="E28" s="335">
        <v>3.604391542768963E-2</v>
      </c>
      <c r="F28" s="421"/>
      <c r="G28" s="335">
        <v>3.1880559817262198E-2</v>
      </c>
      <c r="H28" s="336">
        <f t="shared" si="2"/>
        <v>3.312956650039043E-2</v>
      </c>
      <c r="I28" s="315"/>
      <c r="J28" s="305"/>
      <c r="K28" s="432"/>
      <c r="L28" s="335">
        <v>3.4820809022231121E-2</v>
      </c>
      <c r="M28" s="424"/>
      <c r="N28" s="335">
        <v>3.4820809022231121E-2</v>
      </c>
      <c r="O28" s="424"/>
      <c r="P28" s="335">
        <v>3.4974144683870653E-2</v>
      </c>
      <c r="Q28" s="424"/>
      <c r="R28" s="335">
        <v>4.1959239515025712E-2</v>
      </c>
      <c r="S28" s="336">
        <f>($K$24*L28)+($M$24*N28)+($O$24*P28)+($Q$24*R28)</f>
        <v>3.580269856706525E-2</v>
      </c>
      <c r="U28" s="362"/>
      <c r="V28" s="443"/>
      <c r="W28" s="335">
        <v>4.4710844710844709E-2</v>
      </c>
      <c r="X28" s="421"/>
      <c r="Y28" s="335">
        <v>3.4820809022231121E-2</v>
      </c>
      <c r="Z28" s="336">
        <f>($V$24*W28)+($X$24*Y28)</f>
        <v>3.9765826866537915E-2</v>
      </c>
      <c r="AA28" s="81"/>
      <c r="AB28" s="294"/>
      <c r="AC28" s="437"/>
      <c r="AD28" s="73"/>
      <c r="AE28" s="73"/>
      <c r="AF28" s="73"/>
      <c r="AG28" s="73"/>
    </row>
    <row r="29" spans="3:33" ht="17.25" thickBot="1" x14ac:dyDescent="0.35">
      <c r="C29" s="175"/>
      <c r="D29" s="108"/>
      <c r="E29" s="107">
        <f>SUM(E24:E28)</f>
        <v>0.99999999999999989</v>
      </c>
      <c r="F29" s="307"/>
      <c r="G29" s="307">
        <f>SUM(G24:G28)</f>
        <v>1</v>
      </c>
      <c r="H29" s="307">
        <f>SUM(H24:H28)</f>
        <v>1</v>
      </c>
      <c r="I29" s="316"/>
      <c r="J29" s="308"/>
      <c r="K29" s="108"/>
      <c r="L29" s="107">
        <f>SUM(L24:L28)</f>
        <v>1</v>
      </c>
      <c r="M29" s="107"/>
      <c r="N29" s="107">
        <f>SUM(N24:N28)</f>
        <v>1</v>
      </c>
      <c r="O29" s="107"/>
      <c r="P29" s="107">
        <f>SUM(P24:P28)</f>
        <v>1</v>
      </c>
      <c r="Q29" s="309"/>
      <c r="R29" s="307">
        <f>SUM(R24:R28)</f>
        <v>0.99999999999999989</v>
      </c>
      <c r="S29" s="296">
        <f>SUM(S24:S28)</f>
        <v>1</v>
      </c>
      <c r="T29" s="309"/>
      <c r="U29" s="363"/>
      <c r="V29" s="110"/>
      <c r="W29" s="110">
        <f>SUM(W24:W28)</f>
        <v>1</v>
      </c>
      <c r="X29" s="110"/>
      <c r="Y29" s="110">
        <f>SUM(Y24:Y28)</f>
        <v>1</v>
      </c>
      <c r="Z29" s="110">
        <f>SUM(Z24:Z28)</f>
        <v>1</v>
      </c>
      <c r="AA29" s="110"/>
      <c r="AB29" s="295"/>
      <c r="AC29" s="437"/>
      <c r="AD29" s="73"/>
      <c r="AE29" s="73"/>
      <c r="AF29" s="73"/>
      <c r="AG29" s="73"/>
    </row>
    <row r="30" spans="3:33" ht="16.5" x14ac:dyDescent="0.3">
      <c r="C30" s="169"/>
      <c r="D30" s="111"/>
      <c r="E30" s="112"/>
      <c r="F30" s="311"/>
      <c r="G30" s="311"/>
      <c r="H30" s="311"/>
      <c r="I30" s="311"/>
      <c r="J30" s="302"/>
      <c r="K30" s="311"/>
      <c r="L30" s="301"/>
      <c r="M30" s="111"/>
      <c r="N30" s="112"/>
      <c r="O30" s="112"/>
      <c r="P30" s="112"/>
      <c r="Q30" s="112"/>
      <c r="R30" s="112"/>
      <c r="S30" s="311"/>
      <c r="T30" s="311"/>
      <c r="U30" s="361"/>
      <c r="V30" s="311"/>
      <c r="W30" s="311"/>
      <c r="X30" s="301"/>
      <c r="Y30" s="114"/>
      <c r="Z30" s="114"/>
      <c r="AA30" s="114"/>
      <c r="AB30" s="291"/>
      <c r="AC30" s="433" t="s">
        <v>161</v>
      </c>
      <c r="AD30" s="73"/>
      <c r="AE30" s="73"/>
      <c r="AF30" s="73"/>
      <c r="AG30" s="73"/>
    </row>
    <row r="31" spans="3:33" ht="16.5" x14ac:dyDescent="0.3">
      <c r="C31" s="171"/>
      <c r="D31" s="90"/>
      <c r="E31" s="313"/>
      <c r="F31" s="90"/>
      <c r="G31" s="90"/>
      <c r="H31" s="90"/>
      <c r="I31" s="90"/>
      <c r="J31" s="305"/>
      <c r="K31" s="90"/>
      <c r="L31" s="90"/>
      <c r="M31" s="282"/>
      <c r="N31" s="282"/>
      <c r="O31" s="282"/>
      <c r="P31" s="282"/>
      <c r="Q31" s="282"/>
      <c r="R31" s="80"/>
      <c r="S31" s="313"/>
      <c r="T31" s="313"/>
      <c r="U31" s="364"/>
      <c r="V31" s="313"/>
      <c r="W31" s="78"/>
      <c r="X31" s="90"/>
      <c r="Y31" s="81"/>
      <c r="Z31" s="81"/>
      <c r="AA31" s="81"/>
      <c r="AB31" s="289"/>
      <c r="AC31" s="434"/>
      <c r="AD31" s="73"/>
      <c r="AE31" s="73"/>
      <c r="AF31" s="73"/>
      <c r="AG31" s="73"/>
    </row>
    <row r="32" spans="3:33" ht="16.5" x14ac:dyDescent="0.3">
      <c r="C32" s="319"/>
      <c r="D32" s="282"/>
      <c r="E32" s="282"/>
      <c r="F32" s="282"/>
      <c r="G32" s="282"/>
      <c r="H32" s="282"/>
      <c r="I32" s="280"/>
      <c r="J32" s="305"/>
      <c r="M32" s="282"/>
      <c r="N32" s="282"/>
      <c r="O32" s="282"/>
      <c r="P32" s="282"/>
      <c r="Q32" s="282"/>
      <c r="S32" s="280"/>
      <c r="T32" s="280"/>
      <c r="U32" s="365"/>
      <c r="V32" s="282"/>
      <c r="W32" s="282"/>
      <c r="X32" s="282"/>
      <c r="Y32" s="282"/>
      <c r="Z32" s="297"/>
      <c r="AA32" s="297"/>
      <c r="AB32" s="286"/>
      <c r="AC32" s="434"/>
      <c r="AD32" s="73"/>
      <c r="AE32" s="73"/>
      <c r="AF32" s="73"/>
      <c r="AG32" s="73"/>
    </row>
    <row r="33" spans="3:33" ht="16.5" x14ac:dyDescent="0.3">
      <c r="C33" s="171"/>
      <c r="D33" s="282"/>
      <c r="E33" s="282"/>
      <c r="F33" s="282"/>
      <c r="G33" s="282"/>
      <c r="H33" s="282"/>
      <c r="I33" s="90"/>
      <c r="J33" s="305"/>
      <c r="M33" s="282"/>
      <c r="N33" s="282"/>
      <c r="O33" s="282"/>
      <c r="P33" s="282"/>
      <c r="Q33" s="282"/>
      <c r="S33" s="90"/>
      <c r="T33" s="90"/>
      <c r="U33" s="365"/>
      <c r="V33" s="282"/>
      <c r="W33" s="282"/>
      <c r="X33" s="282"/>
      <c r="Y33" s="282"/>
      <c r="Z33" s="297"/>
      <c r="AA33" s="297"/>
      <c r="AB33" s="285"/>
      <c r="AC33" s="434"/>
      <c r="AD33" s="73"/>
      <c r="AE33" s="73"/>
      <c r="AF33" s="73"/>
      <c r="AG33" s="73"/>
    </row>
    <row r="34" spans="3:33" ht="21" customHeight="1" x14ac:dyDescent="0.3">
      <c r="C34" s="171"/>
      <c r="D34" s="282"/>
      <c r="E34" s="282"/>
      <c r="F34" s="282"/>
      <c r="G34" s="282"/>
      <c r="H34" s="282"/>
      <c r="I34" s="75"/>
      <c r="J34" s="305"/>
      <c r="M34" s="282"/>
      <c r="N34" s="282"/>
      <c r="O34" s="282"/>
      <c r="P34" s="282"/>
      <c r="Q34" s="282"/>
      <c r="T34" s="75"/>
      <c r="U34" s="365"/>
      <c r="V34" s="282"/>
      <c r="W34" s="282"/>
      <c r="X34" s="282"/>
      <c r="Y34" s="282"/>
      <c r="Z34" s="357"/>
      <c r="AA34" s="357"/>
      <c r="AB34" s="287"/>
      <c r="AC34" s="434"/>
      <c r="AD34" s="73"/>
      <c r="AE34" s="73"/>
      <c r="AF34" s="73"/>
      <c r="AG34" s="73"/>
    </row>
    <row r="35" spans="3:33" ht="50.25" customHeight="1" x14ac:dyDescent="0.3">
      <c r="C35" s="171"/>
      <c r="D35" s="282"/>
      <c r="E35" s="282"/>
      <c r="F35" s="282"/>
      <c r="G35" s="282"/>
      <c r="H35" s="282"/>
      <c r="I35" s="75"/>
      <c r="J35" s="305"/>
      <c r="M35" s="282"/>
      <c r="N35" s="282"/>
      <c r="O35" s="282"/>
      <c r="P35" s="282"/>
      <c r="Q35" s="282"/>
      <c r="T35" s="75"/>
      <c r="U35" s="365"/>
      <c r="V35" s="282"/>
      <c r="W35" s="282"/>
      <c r="X35" s="282"/>
      <c r="Y35" s="282"/>
      <c r="Z35" s="357"/>
      <c r="AA35" s="357"/>
      <c r="AB35" s="287"/>
      <c r="AC35" s="434"/>
      <c r="AD35" s="73"/>
      <c r="AE35" s="73"/>
      <c r="AF35" s="73"/>
      <c r="AG35" s="73"/>
    </row>
    <row r="36" spans="3:33" ht="33.75" customHeight="1" x14ac:dyDescent="0.3">
      <c r="C36" s="171"/>
      <c r="D36" s="282"/>
      <c r="E36" s="282"/>
      <c r="F36" s="282"/>
      <c r="G36" s="282"/>
      <c r="H36" s="282"/>
      <c r="I36" s="75"/>
      <c r="J36" s="305"/>
      <c r="M36" s="282"/>
      <c r="N36" s="282"/>
      <c r="O36" s="282"/>
      <c r="P36" s="282"/>
      <c r="Q36" s="282"/>
      <c r="T36" s="75"/>
      <c r="U36" s="365"/>
      <c r="V36" s="282"/>
      <c r="W36" s="282"/>
      <c r="X36" s="282"/>
      <c r="Y36" s="282"/>
      <c r="Z36" s="357"/>
      <c r="AA36" s="357"/>
      <c r="AB36" s="287"/>
      <c r="AC36" s="434"/>
      <c r="AD36" s="73"/>
      <c r="AE36" s="73"/>
      <c r="AF36" s="73"/>
      <c r="AG36" s="73"/>
    </row>
    <row r="37" spans="3:33" ht="16.5" x14ac:dyDescent="0.3">
      <c r="C37" s="171"/>
      <c r="D37" s="282"/>
      <c r="E37" s="282"/>
      <c r="F37" s="282"/>
      <c r="G37" s="282"/>
      <c r="H37" s="282"/>
      <c r="I37" s="282"/>
      <c r="J37" s="305"/>
      <c r="M37" s="282"/>
      <c r="N37" s="282"/>
      <c r="O37" s="282"/>
      <c r="P37" s="282"/>
      <c r="Q37" s="282"/>
      <c r="T37" s="282"/>
      <c r="U37" s="365"/>
      <c r="V37" s="282"/>
      <c r="W37" s="282"/>
      <c r="X37" s="282"/>
      <c r="Y37" s="282"/>
      <c r="Z37" s="357"/>
      <c r="AA37" s="357"/>
      <c r="AB37" s="287"/>
      <c r="AC37" s="434"/>
      <c r="AD37" s="73"/>
      <c r="AE37" s="73"/>
      <c r="AF37" s="73"/>
      <c r="AG37" s="73"/>
    </row>
    <row r="38" spans="3:33" ht="16.5" x14ac:dyDescent="0.3">
      <c r="C38" s="171"/>
      <c r="D38" s="282"/>
      <c r="E38" s="282"/>
      <c r="F38" s="282"/>
      <c r="G38" s="282"/>
      <c r="H38" s="282"/>
      <c r="I38" s="282"/>
      <c r="J38" s="305"/>
      <c r="M38" s="282"/>
      <c r="N38" s="282"/>
      <c r="O38" s="282"/>
      <c r="P38" s="282"/>
      <c r="Q38" s="282"/>
      <c r="T38" s="282"/>
      <c r="U38" s="365"/>
      <c r="V38" s="282"/>
      <c r="W38" s="282"/>
      <c r="X38" s="282"/>
      <c r="Y38" s="282"/>
      <c r="Z38" s="357"/>
      <c r="AA38" s="357"/>
      <c r="AB38" s="287"/>
      <c r="AC38" s="434"/>
      <c r="AD38" s="73"/>
      <c r="AE38" s="73"/>
      <c r="AF38" s="73"/>
      <c r="AG38" s="73"/>
    </row>
    <row r="39" spans="3:33" ht="16.5" x14ac:dyDescent="0.3">
      <c r="C39" s="171"/>
      <c r="D39" s="282"/>
      <c r="E39" s="282"/>
      <c r="F39" s="282"/>
      <c r="G39" s="282"/>
      <c r="H39" s="282"/>
      <c r="I39" s="282"/>
      <c r="J39" s="305"/>
      <c r="M39" s="282"/>
      <c r="N39" s="282"/>
      <c r="O39" s="282"/>
      <c r="P39" s="282"/>
      <c r="Q39" s="282"/>
      <c r="T39" s="282"/>
      <c r="U39" s="365"/>
      <c r="V39" s="282"/>
      <c r="W39" s="282"/>
      <c r="X39" s="282"/>
      <c r="Y39" s="282"/>
      <c r="Z39" s="357"/>
      <c r="AA39" s="357"/>
      <c r="AB39" s="287"/>
      <c r="AC39" s="434"/>
      <c r="AD39" s="73"/>
      <c r="AE39" s="73"/>
      <c r="AF39" s="73"/>
      <c r="AG39" s="73"/>
    </row>
    <row r="40" spans="3:33" ht="16.5" x14ac:dyDescent="0.3">
      <c r="C40" s="171"/>
      <c r="D40" s="282"/>
      <c r="E40" s="282"/>
      <c r="F40" s="282"/>
      <c r="G40" s="282"/>
      <c r="H40" s="282"/>
      <c r="I40" s="282"/>
      <c r="J40" s="305"/>
      <c r="M40" s="282"/>
      <c r="N40" s="282"/>
      <c r="O40" s="282"/>
      <c r="P40" s="282"/>
      <c r="Q40" s="282"/>
      <c r="T40" s="282"/>
      <c r="U40" s="365"/>
      <c r="V40" s="282"/>
      <c r="W40" s="282"/>
      <c r="X40" s="282"/>
      <c r="Y40" s="282"/>
      <c r="Z40" s="357"/>
      <c r="AA40" s="357"/>
      <c r="AB40" s="287"/>
      <c r="AC40" s="434"/>
      <c r="AD40" s="73"/>
      <c r="AE40" s="73"/>
      <c r="AF40" s="73"/>
      <c r="AG40" s="73"/>
    </row>
    <row r="41" spans="3:33" ht="16.5" x14ac:dyDescent="0.3">
      <c r="C41" s="171"/>
      <c r="D41" s="282"/>
      <c r="E41" s="282"/>
      <c r="F41" s="282"/>
      <c r="G41" s="282"/>
      <c r="H41" s="282"/>
      <c r="I41" s="282"/>
      <c r="J41" s="305"/>
      <c r="M41" s="282"/>
      <c r="N41" s="282"/>
      <c r="O41" s="282"/>
      <c r="P41" s="282"/>
      <c r="Q41" s="282"/>
      <c r="T41" s="282"/>
      <c r="U41" s="365"/>
      <c r="V41" s="282"/>
      <c r="W41" s="282"/>
      <c r="X41" s="282"/>
      <c r="Y41" s="282"/>
      <c r="Z41" s="357"/>
      <c r="AA41" s="357"/>
      <c r="AB41" s="287"/>
      <c r="AC41" s="434"/>
      <c r="AD41" s="73"/>
      <c r="AE41" s="73"/>
      <c r="AF41" s="73"/>
      <c r="AG41" s="73"/>
    </row>
    <row r="42" spans="3:33" ht="16.5" x14ac:dyDescent="0.3">
      <c r="C42" s="171"/>
      <c r="D42" s="79"/>
      <c r="E42" s="80"/>
      <c r="F42" s="282"/>
      <c r="G42" s="313"/>
      <c r="H42" s="313"/>
      <c r="I42" s="313"/>
      <c r="J42" s="305"/>
      <c r="N42" s="79"/>
      <c r="O42" s="80"/>
      <c r="P42" s="282"/>
      <c r="Q42" s="80"/>
      <c r="T42" s="313"/>
      <c r="U42" s="364"/>
      <c r="V42" s="81"/>
      <c r="W42" s="81"/>
      <c r="X42" s="282"/>
      <c r="Y42" s="81"/>
      <c r="Z42" s="81"/>
      <c r="AA42" s="81"/>
      <c r="AB42" s="294"/>
      <c r="AC42" s="434"/>
      <c r="AD42" s="73"/>
      <c r="AE42" s="73"/>
      <c r="AF42" s="73"/>
      <c r="AG42" s="73"/>
    </row>
    <row r="43" spans="3:33" ht="17.25" thickBot="1" x14ac:dyDescent="0.35">
      <c r="C43" s="175"/>
      <c r="D43" s="310"/>
      <c r="E43" s="310"/>
      <c r="F43" s="310"/>
      <c r="G43" s="310"/>
      <c r="H43" s="310"/>
      <c r="I43" s="310"/>
      <c r="J43" s="308"/>
      <c r="K43" s="307"/>
      <c r="L43" s="310"/>
      <c r="M43" s="108"/>
      <c r="N43" s="107"/>
      <c r="O43" s="108"/>
      <c r="P43" s="107"/>
      <c r="Q43" s="108"/>
      <c r="R43" s="107"/>
      <c r="S43" s="109"/>
      <c r="T43" s="109"/>
      <c r="U43" s="360"/>
      <c r="V43" s="109"/>
      <c r="W43" s="109"/>
      <c r="X43" s="310"/>
      <c r="Y43" s="110"/>
      <c r="Z43" s="110"/>
      <c r="AA43" s="110"/>
      <c r="AB43" s="290"/>
      <c r="AC43" s="435"/>
      <c r="AD43" s="73"/>
      <c r="AE43" s="73"/>
      <c r="AF43" s="73"/>
      <c r="AG43" s="73"/>
    </row>
    <row r="44" spans="3:33" ht="16.5" x14ac:dyDescent="0.3">
      <c r="D44" s="90"/>
      <c r="E44" s="90"/>
      <c r="F44" s="90"/>
      <c r="G44" s="90"/>
      <c r="H44" s="90"/>
      <c r="I44" s="90"/>
      <c r="J44" s="90"/>
      <c r="K44" s="313"/>
      <c r="L44" s="90"/>
      <c r="M44" s="79"/>
      <c r="N44" s="80"/>
      <c r="O44" s="79"/>
      <c r="P44" s="80"/>
      <c r="Q44" s="79"/>
      <c r="R44" s="80"/>
      <c r="S44" s="78"/>
      <c r="T44" s="78"/>
      <c r="U44" s="78"/>
      <c r="V44" s="78"/>
      <c r="W44" s="78"/>
      <c r="X44" s="90"/>
      <c r="Y44" s="81"/>
      <c r="Z44" s="81"/>
      <c r="AA44" s="81"/>
      <c r="AB44" s="81"/>
      <c r="AC44" s="283"/>
      <c r="AD44" s="73"/>
      <c r="AE44" s="73"/>
      <c r="AF44" s="73"/>
      <c r="AG44" s="73"/>
    </row>
    <row r="45" spans="3:33" ht="16.5" x14ac:dyDescent="0.3">
      <c r="D45" s="425" t="s">
        <v>62</v>
      </c>
      <c r="E45" s="425"/>
      <c r="F45" s="425"/>
      <c r="G45" s="425"/>
      <c r="H45" s="425"/>
      <c r="I45" s="425"/>
      <c r="J45" s="425"/>
      <c r="K45" s="427" t="s">
        <v>63</v>
      </c>
      <c r="L45" s="427"/>
      <c r="M45" s="427"/>
      <c r="N45" s="427"/>
      <c r="O45" s="427"/>
      <c r="P45" s="427"/>
      <c r="Q45" s="427"/>
      <c r="R45" s="427"/>
      <c r="S45" s="427"/>
      <c r="T45" s="297"/>
      <c r="U45" s="297"/>
      <c r="V45" s="297"/>
      <c r="W45" s="297"/>
      <c r="X45" s="297"/>
      <c r="Y45" s="297"/>
      <c r="Z45" s="297"/>
      <c r="AA45" s="297"/>
      <c r="AB45" s="297"/>
      <c r="AD45" s="73"/>
      <c r="AE45" s="73"/>
      <c r="AF45" s="73"/>
      <c r="AG45" s="73"/>
    </row>
    <row r="46" spans="3:33" ht="17.25" thickBot="1" x14ac:dyDescent="0.35">
      <c r="D46" s="90"/>
      <c r="E46" s="90"/>
      <c r="F46" s="90"/>
      <c r="G46" s="280"/>
      <c r="H46" s="80"/>
      <c r="I46" s="79"/>
      <c r="J46" s="80"/>
      <c r="K46" s="79"/>
      <c r="L46" s="80"/>
      <c r="M46" s="78"/>
      <c r="N46" s="78"/>
      <c r="O46" s="78"/>
      <c r="P46" s="78"/>
      <c r="Q46" s="78"/>
      <c r="R46" s="90"/>
      <c r="S46" s="297"/>
      <c r="T46" s="297"/>
      <c r="U46" s="297"/>
      <c r="V46" s="90"/>
      <c r="W46" s="90"/>
      <c r="X46" s="90"/>
      <c r="Y46" s="90"/>
      <c r="Z46" s="90"/>
      <c r="AA46" s="90"/>
      <c r="AB46" s="90"/>
      <c r="AD46" s="73"/>
      <c r="AE46" s="73"/>
      <c r="AF46" s="73"/>
      <c r="AG46" s="73"/>
    </row>
    <row r="47" spans="3:33" ht="29.25" customHeight="1" x14ac:dyDescent="0.3">
      <c r="D47" s="411" t="s">
        <v>64</v>
      </c>
      <c r="E47" s="412"/>
      <c r="F47" s="412"/>
      <c r="G47" s="412"/>
      <c r="J47" s="413" t="s">
        <v>65</v>
      </c>
      <c r="K47" s="182"/>
      <c r="L47" s="448" t="s">
        <v>165</v>
      </c>
      <c r="M47" s="449"/>
      <c r="N47" s="449"/>
      <c r="O47" s="449"/>
      <c r="P47" s="449"/>
      <c r="Q47" s="449"/>
      <c r="R47" s="450"/>
      <c r="T47" s="297"/>
      <c r="U47" s="297"/>
      <c r="V47" s="90"/>
      <c r="W47" s="90"/>
      <c r="X47" s="90"/>
      <c r="Y47" s="90"/>
      <c r="Z47" s="90"/>
      <c r="AA47" s="90"/>
      <c r="AB47" s="90"/>
      <c r="AD47" s="73"/>
      <c r="AE47" s="73"/>
      <c r="AF47" s="73"/>
      <c r="AG47" s="73"/>
    </row>
    <row r="48" spans="3:33" ht="44.25" customHeight="1" x14ac:dyDescent="0.3">
      <c r="D48" s="406" t="s">
        <v>57</v>
      </c>
      <c r="E48" s="407"/>
      <c r="F48" s="407" t="s">
        <v>58</v>
      </c>
      <c r="G48" s="407"/>
      <c r="H48" s="407" t="s">
        <v>195</v>
      </c>
      <c r="I48" s="407"/>
      <c r="J48" s="414"/>
      <c r="L48" s="428" t="s">
        <v>162</v>
      </c>
      <c r="M48" s="429"/>
      <c r="N48" s="430" t="s">
        <v>163</v>
      </c>
      <c r="O48" s="429"/>
      <c r="P48" s="430" t="s">
        <v>164</v>
      </c>
      <c r="Q48" s="429"/>
      <c r="R48" s="415" t="s">
        <v>159</v>
      </c>
      <c r="T48" s="297"/>
      <c r="U48" s="297"/>
      <c r="V48" s="90"/>
      <c r="W48" s="90"/>
      <c r="X48" s="90"/>
      <c r="Y48" s="90"/>
      <c r="Z48" s="90"/>
      <c r="AA48" s="90"/>
      <c r="AB48" s="90"/>
      <c r="AD48" s="73"/>
      <c r="AE48" s="73"/>
      <c r="AF48" s="73"/>
      <c r="AG48" s="73"/>
    </row>
    <row r="49" spans="4:37" ht="27" customHeight="1" x14ac:dyDescent="0.3">
      <c r="D49" s="332" t="s">
        <v>66</v>
      </c>
      <c r="E49" s="326" t="s">
        <v>61</v>
      </c>
      <c r="F49" s="326" t="s">
        <v>66</v>
      </c>
      <c r="G49" s="326" t="s">
        <v>61</v>
      </c>
      <c r="H49" s="326" t="s">
        <v>66</v>
      </c>
      <c r="I49" s="326" t="s">
        <v>61</v>
      </c>
      <c r="J49" s="414"/>
      <c r="L49" s="332" t="s">
        <v>66</v>
      </c>
      <c r="M49" s="326" t="s">
        <v>61</v>
      </c>
      <c r="N49" s="326" t="s">
        <v>66</v>
      </c>
      <c r="O49" s="326" t="s">
        <v>61</v>
      </c>
      <c r="P49" s="326" t="s">
        <v>66</v>
      </c>
      <c r="Q49" s="326" t="s">
        <v>61</v>
      </c>
      <c r="R49" s="447"/>
      <c r="T49" s="297"/>
      <c r="U49" s="297"/>
      <c r="V49" s="90"/>
      <c r="W49" s="90"/>
      <c r="X49" s="90"/>
      <c r="Y49" s="90"/>
      <c r="Z49" s="90"/>
      <c r="AA49" s="90"/>
      <c r="AB49" s="90"/>
      <c r="AD49" s="73"/>
      <c r="AE49" s="73"/>
      <c r="AF49" s="73"/>
      <c r="AG49" s="73"/>
    </row>
    <row r="50" spans="4:37" ht="16.5" x14ac:dyDescent="0.3">
      <c r="D50" s="431">
        <f>'DS factores'!G21</f>
        <v>0.47368421052631576</v>
      </c>
      <c r="E50" s="327">
        <f>F12</f>
        <v>0.48862914959238524</v>
      </c>
      <c r="F50" s="423">
        <f>'DS factores'!G22</f>
        <v>0.47368421052631576</v>
      </c>
      <c r="G50" s="327">
        <f>Q12</f>
        <v>0.39849429702833966</v>
      </c>
      <c r="H50" s="423">
        <f>'DS factores'!G23</f>
        <v>5.2631578947368418E-2</v>
      </c>
      <c r="I50" s="327">
        <f>X12</f>
        <v>0.45895178874263098</v>
      </c>
      <c r="J50" s="337">
        <f>($D$50*E50)+($F$50*G50)+($H$50*I50)</f>
        <v>0.44437172675416603</v>
      </c>
      <c r="L50" s="431">
        <f>'DE factores'!G21</f>
        <v>0.62322472848788635</v>
      </c>
      <c r="M50" s="328">
        <f>H24</f>
        <v>0.42780404392691329</v>
      </c>
      <c r="N50" s="423">
        <f>'DE factores'!G22</f>
        <v>0.23948760790866053</v>
      </c>
      <c r="O50" s="328">
        <f>S24</f>
        <v>0.49955427084385307</v>
      </c>
      <c r="P50" s="423">
        <f>'DE factores'!G23</f>
        <v>0.13728766360345307</v>
      </c>
      <c r="Q50" s="328">
        <f>Z24</f>
        <v>0.48306697954247996</v>
      </c>
      <c r="R50" s="337">
        <f>($L$50*M50)+($N$50*O50)+($P$50*Q50)</f>
        <v>0.45257425345268398</v>
      </c>
      <c r="T50" s="297"/>
      <c r="U50" s="297"/>
      <c r="V50" s="90"/>
      <c r="W50" s="90"/>
      <c r="X50" s="90"/>
      <c r="Y50" s="90"/>
      <c r="Z50" s="90"/>
      <c r="AA50" s="90"/>
      <c r="AB50" s="90"/>
      <c r="AD50" s="73"/>
      <c r="AE50" s="73"/>
      <c r="AF50" s="73"/>
      <c r="AG50" s="73"/>
    </row>
    <row r="51" spans="4:37" ht="16.5" x14ac:dyDescent="0.3">
      <c r="D51" s="431"/>
      <c r="E51" s="77">
        <f>F13</f>
        <v>0.26659194442195155</v>
      </c>
      <c r="F51" s="423"/>
      <c r="G51" s="77">
        <f>Q13</f>
        <v>0.38393193306821377</v>
      </c>
      <c r="H51" s="423"/>
      <c r="I51" s="327">
        <f t="shared" ref="I51:I52" si="3">X13</f>
        <v>0.2898207219575224</v>
      </c>
      <c r="J51" s="337">
        <f t="shared" ref="J51:J54" si="4">($D$50*E51)+($F$50*G51)+($H$50*I51)</f>
        <v>0.32339661154573734</v>
      </c>
      <c r="L51" s="431"/>
      <c r="M51" s="82">
        <f>H25</f>
        <v>0.33063968557010393</v>
      </c>
      <c r="N51" s="423"/>
      <c r="O51" s="82">
        <f>S25</f>
        <v>0.27132568669089541</v>
      </c>
      <c r="P51" s="423"/>
      <c r="Q51" s="82">
        <f>Z25</f>
        <v>0.28880155257910034</v>
      </c>
      <c r="R51" s="338">
        <f>($L$50*M51)+($N$50*O51)+($P$50*Q51)</f>
        <v>0.31069085833515986</v>
      </c>
      <c r="T51" s="297"/>
      <c r="U51" s="297"/>
      <c r="V51" s="90"/>
      <c r="W51" s="90"/>
      <c r="X51" s="90"/>
      <c r="Y51" s="90"/>
      <c r="Z51" s="90"/>
      <c r="AA51" s="90"/>
      <c r="AB51" s="90"/>
      <c r="AD51" s="73"/>
      <c r="AE51" s="73"/>
      <c r="AF51" s="73"/>
      <c r="AG51" s="73"/>
    </row>
    <row r="52" spans="4:37" ht="16.5" x14ac:dyDescent="0.3">
      <c r="D52" s="431"/>
      <c r="E52" s="77">
        <f>F14</f>
        <v>0.14164263591632237</v>
      </c>
      <c r="F52" s="423"/>
      <c r="G52" s="77">
        <f>Q14</f>
        <v>0.12249567754302994</v>
      </c>
      <c r="H52" s="423"/>
      <c r="I52" s="327">
        <f t="shared" si="3"/>
        <v>0.13321892917709763</v>
      </c>
      <c r="J52" s="337">
        <f t="shared" si="4"/>
        <v>0.1321296710690141</v>
      </c>
      <c r="L52" s="431"/>
      <c r="M52" s="82">
        <f>H26</f>
        <v>0.14517158756190174</v>
      </c>
      <c r="N52" s="423"/>
      <c r="O52" s="82">
        <f>S26</f>
        <v>0.12905050981929347</v>
      </c>
      <c r="P52" s="423"/>
      <c r="Q52" s="82">
        <f>Z26</f>
        <v>0.13212138523272038</v>
      </c>
      <c r="R52" s="338">
        <f>($L$50*M52)+($N$50*O52)+($P$50*Q52)</f>
        <v>0.13951915742908927</v>
      </c>
      <c r="T52" s="297"/>
      <c r="U52" s="297"/>
      <c r="V52" s="90"/>
      <c r="W52" s="90"/>
      <c r="X52" s="90"/>
      <c r="Y52" s="90"/>
      <c r="Z52" s="90"/>
      <c r="AA52" s="90"/>
      <c r="AB52" s="90"/>
      <c r="AD52" s="73"/>
      <c r="AE52" s="73"/>
      <c r="AF52" s="73"/>
      <c r="AG52" s="73"/>
    </row>
    <row r="53" spans="4:37" ht="16.5" x14ac:dyDescent="0.3">
      <c r="D53" s="431"/>
      <c r="E53" s="77">
        <f>F15</f>
        <v>6.8162125385470215E-2</v>
      </c>
      <c r="F53" s="423"/>
      <c r="G53" s="77">
        <f>Q15</f>
        <v>6.2372249726718849E-2</v>
      </c>
      <c r="H53" s="423"/>
      <c r="I53" s="327">
        <f>X15</f>
        <v>5.900428006137446E-2</v>
      </c>
      <c r="J53" s="337">
        <f t="shared" si="4"/>
        <v>6.4937560845846107E-2</v>
      </c>
      <c r="L53" s="431"/>
      <c r="M53" s="82">
        <f>H27</f>
        <v>6.3255116440690609E-2</v>
      </c>
      <c r="N53" s="423"/>
      <c r="O53" s="82">
        <f>S27</f>
        <v>6.4266834078892887E-2</v>
      </c>
      <c r="P53" s="423"/>
      <c r="Q53" s="82">
        <f>Z27</f>
        <v>5.6244255779161423E-2</v>
      </c>
      <c r="R53" s="338">
        <f>($L$50*M53)+($N$50*O53)+($P$50*Q53)</f>
        <v>6.2534905597671969E-2</v>
      </c>
      <c r="T53" s="297"/>
      <c r="U53" s="297"/>
      <c r="V53" s="90"/>
      <c r="W53" s="90"/>
      <c r="X53" s="90"/>
      <c r="Y53" s="90"/>
      <c r="Z53" s="90"/>
      <c r="AA53" s="90"/>
      <c r="AB53" s="90"/>
      <c r="AD53" s="73"/>
      <c r="AE53" s="73"/>
      <c r="AF53" s="73"/>
      <c r="AG53" s="73"/>
    </row>
    <row r="54" spans="4:37" ht="17.25" thickBot="1" x14ac:dyDescent="0.35">
      <c r="D54" s="432"/>
      <c r="E54" s="352">
        <f>F16</f>
        <v>3.4974144683870653E-2</v>
      </c>
      <c r="F54" s="424"/>
      <c r="G54" s="352">
        <f>Q16</f>
        <v>3.2705842633697649E-2</v>
      </c>
      <c r="H54" s="424"/>
      <c r="I54" s="352">
        <f>X16</f>
        <v>5.900428006137446E-2</v>
      </c>
      <c r="J54" s="337">
        <f t="shared" si="4"/>
        <v>3.5164429785236276E-2</v>
      </c>
      <c r="L54" s="432"/>
      <c r="M54" s="339">
        <f>H28</f>
        <v>3.312956650039043E-2</v>
      </c>
      <c r="N54" s="424"/>
      <c r="O54" s="339">
        <f>S28</f>
        <v>3.580269856706525E-2</v>
      </c>
      <c r="P54" s="424"/>
      <c r="Q54" s="339">
        <f>Z28</f>
        <v>3.9765826866537915E-2</v>
      </c>
      <c r="R54" s="340">
        <f>($L$50*M54)+($N$50*O54)+($P$50*Q54)</f>
        <v>3.4680825185394899E-2</v>
      </c>
      <c r="T54" s="297"/>
      <c r="U54" s="297"/>
      <c r="V54" s="90"/>
      <c r="W54" s="90"/>
      <c r="X54" s="90"/>
      <c r="Y54" s="90"/>
      <c r="Z54" s="90"/>
      <c r="AA54" s="90"/>
      <c r="AB54" s="90"/>
      <c r="AD54" s="73"/>
      <c r="AE54" s="73"/>
      <c r="AF54" s="73"/>
      <c r="AG54" s="73"/>
    </row>
    <row r="55" spans="4:37" ht="16.5" x14ac:dyDescent="0.3">
      <c r="D55" s="90"/>
      <c r="E55" s="313">
        <f>SUM(E50:E54)</f>
        <v>1</v>
      </c>
      <c r="F55" s="90"/>
      <c r="G55" s="313">
        <f>SUM(G50:G54)</f>
        <v>0.99999999999999989</v>
      </c>
      <c r="H55" s="90"/>
      <c r="I55" s="313">
        <f>SUM(I50:I54)</f>
        <v>1</v>
      </c>
      <c r="J55" s="313">
        <f>SUM(J50:J54)</f>
        <v>0.99999999999999989</v>
      </c>
      <c r="L55" s="90"/>
      <c r="M55" s="313">
        <f>SUM(M50:M54)</f>
        <v>1</v>
      </c>
      <c r="N55" s="90"/>
      <c r="O55" s="313">
        <f>SUM(O50:O54)</f>
        <v>1</v>
      </c>
      <c r="P55" s="90"/>
      <c r="Q55" s="313">
        <f>SUM(Q50:Q54)</f>
        <v>1</v>
      </c>
      <c r="R55" s="317">
        <f>SUM(R50:R54)</f>
        <v>1</v>
      </c>
      <c r="T55" s="297"/>
      <c r="U55" s="297"/>
      <c r="V55" s="90"/>
      <c r="W55" s="90"/>
      <c r="X55" s="90"/>
      <c r="Y55" s="90"/>
      <c r="Z55" s="90"/>
      <c r="AA55" s="90"/>
      <c r="AB55" s="90"/>
      <c r="AD55" s="73"/>
      <c r="AE55" s="73"/>
      <c r="AF55" s="73"/>
      <c r="AG55" s="73"/>
    </row>
    <row r="56" spans="4:37" ht="16.5" x14ac:dyDescent="0.3"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297"/>
      <c r="U56" s="297"/>
      <c r="V56" s="90"/>
      <c r="W56" s="90"/>
      <c r="X56" s="90"/>
      <c r="Y56" s="90"/>
      <c r="Z56" s="90"/>
      <c r="AA56" s="90"/>
      <c r="AB56" s="90"/>
      <c r="AC56" s="73"/>
      <c r="AD56" s="73"/>
      <c r="AE56" s="73"/>
      <c r="AF56" s="73"/>
      <c r="AG56" s="73"/>
    </row>
    <row r="57" spans="4:37" ht="16.5" x14ac:dyDescent="0.3"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297"/>
      <c r="U57" s="297"/>
      <c r="V57" s="90"/>
      <c r="W57" s="90"/>
      <c r="X57" s="90"/>
      <c r="Y57" s="90"/>
      <c r="Z57" s="90"/>
      <c r="AA57" s="90"/>
      <c r="AB57" s="90"/>
      <c r="AC57" s="73"/>
      <c r="AD57" s="73"/>
      <c r="AE57" s="73"/>
      <c r="AF57" s="73"/>
      <c r="AG57" s="73"/>
    </row>
    <row r="58" spans="4:37" ht="16.5" x14ac:dyDescent="0.3">
      <c r="D58" s="90"/>
      <c r="E58" s="90"/>
      <c r="F58" s="90"/>
      <c r="G58" s="304" t="s">
        <v>158</v>
      </c>
      <c r="H58" s="90"/>
      <c r="I58" s="90"/>
      <c r="L58" s="90"/>
      <c r="M58" s="90"/>
      <c r="N58" s="313"/>
      <c r="O58" s="90"/>
      <c r="P58" s="313"/>
      <c r="Q58" s="313"/>
      <c r="R58" s="90"/>
      <c r="S58" s="313"/>
      <c r="T58" s="297"/>
      <c r="U58" s="297"/>
      <c r="V58" s="90"/>
      <c r="W58" s="90"/>
      <c r="X58" s="90"/>
      <c r="Y58" s="90"/>
      <c r="Z58" s="90"/>
      <c r="AA58" s="90"/>
      <c r="AB58" s="90"/>
      <c r="AC58" s="73"/>
      <c r="AD58" s="73"/>
      <c r="AE58" s="73"/>
      <c r="AF58" s="73"/>
      <c r="AG58" s="73"/>
    </row>
    <row r="59" spans="4:37" ht="16.5" x14ac:dyDescent="0.3">
      <c r="D59" s="90"/>
      <c r="E59" s="90"/>
      <c r="F59" s="90"/>
      <c r="G59" s="90"/>
      <c r="H59" s="90"/>
      <c r="I59" s="90"/>
      <c r="J59" s="90"/>
      <c r="K59" s="90"/>
      <c r="L59" s="90"/>
      <c r="M59" s="318"/>
      <c r="N59" s="313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297"/>
      <c r="Z59" s="297"/>
      <c r="AA59" s="297"/>
      <c r="AB59" s="74"/>
      <c r="AC59" s="73"/>
      <c r="AD59" s="73"/>
      <c r="AE59" s="73"/>
      <c r="AF59" s="73"/>
      <c r="AG59" s="73"/>
    </row>
    <row r="60" spans="4:37" ht="16.5" x14ac:dyDescent="0.3">
      <c r="D60" s="90"/>
      <c r="E60" s="90"/>
      <c r="F60" s="90"/>
      <c r="G60" s="90"/>
      <c r="H60" s="90"/>
      <c r="I60" s="90"/>
      <c r="J60" s="90"/>
      <c r="K60" s="425" t="s">
        <v>67</v>
      </c>
      <c r="L60" s="425"/>
      <c r="M60" s="425"/>
      <c r="N60" s="425"/>
      <c r="O60" s="425"/>
      <c r="P60" s="425"/>
      <c r="Q60" s="425"/>
      <c r="R60" s="425"/>
      <c r="S60" s="425"/>
      <c r="T60" s="90"/>
      <c r="U60" s="90"/>
      <c r="V60" s="90"/>
      <c r="W60" s="90"/>
      <c r="X60" s="90"/>
      <c r="Y60" s="297"/>
      <c r="Z60" s="297"/>
      <c r="AA60" s="297"/>
      <c r="AB60" s="74"/>
      <c r="AC60" s="73"/>
      <c r="AD60" s="73"/>
      <c r="AE60" s="73"/>
      <c r="AF60" s="73"/>
      <c r="AG60" s="73"/>
    </row>
    <row r="61" spans="4:37" ht="17.25" thickBot="1" x14ac:dyDescent="0.35">
      <c r="D61" s="90"/>
      <c r="E61" s="90"/>
      <c r="F61" s="90"/>
      <c r="G61" s="90"/>
      <c r="H61" s="90"/>
      <c r="I61" s="90"/>
      <c r="J61" s="90"/>
      <c r="K61" s="90"/>
      <c r="L61" s="90"/>
      <c r="M61" s="318"/>
      <c r="N61" s="313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297"/>
      <c r="Z61" s="297"/>
      <c r="AA61" s="297"/>
      <c r="AB61" s="74"/>
      <c r="AC61" s="73"/>
      <c r="AD61" s="73"/>
      <c r="AE61" s="73"/>
      <c r="AF61" s="73"/>
      <c r="AG61" s="73"/>
    </row>
    <row r="62" spans="4:37" ht="79.5" customHeight="1" x14ac:dyDescent="0.25">
      <c r="D62" s="90"/>
      <c r="E62" s="90"/>
      <c r="F62" s="90"/>
      <c r="G62" s="90"/>
      <c r="H62" s="90"/>
      <c r="I62" s="90"/>
      <c r="J62" s="90"/>
      <c r="K62" s="90"/>
      <c r="L62" s="369" t="s">
        <v>68</v>
      </c>
      <c r="M62" s="370" t="s">
        <v>69</v>
      </c>
      <c r="N62" s="370" t="s">
        <v>166</v>
      </c>
      <c r="O62" s="371" t="s">
        <v>70</v>
      </c>
      <c r="P62" s="366" t="s">
        <v>71</v>
      </c>
      <c r="Q62" s="90"/>
      <c r="T62" s="90"/>
      <c r="U62" s="90"/>
      <c r="V62" s="90"/>
      <c r="X62" s="279"/>
      <c r="Y62" s="279"/>
      <c r="Z62" s="279"/>
      <c r="AA62" s="279"/>
      <c r="AB62" s="279"/>
      <c r="AC62" s="279"/>
      <c r="AD62" s="297"/>
      <c r="AE62" s="280"/>
      <c r="AF62" s="280"/>
      <c r="AG62" s="280"/>
      <c r="AH62" s="280"/>
      <c r="AI62" s="280"/>
      <c r="AJ62" s="280"/>
      <c r="AK62" s="306"/>
    </row>
    <row r="63" spans="4:37" ht="16.5" x14ac:dyDescent="0.25">
      <c r="D63" s="90"/>
      <c r="E63" s="90"/>
      <c r="F63" s="90"/>
      <c r="G63" s="90"/>
      <c r="H63" s="90"/>
      <c r="I63" s="90"/>
      <c r="J63" s="90"/>
      <c r="K63" s="90"/>
      <c r="L63" s="409">
        <v>0.2</v>
      </c>
      <c r="M63" s="329">
        <f>J50</f>
        <v>0.44437172675416603</v>
      </c>
      <c r="N63" s="423">
        <v>0.8</v>
      </c>
      <c r="O63" s="372">
        <f>R50</f>
        <v>0.45257425345268398</v>
      </c>
      <c r="P63" s="367">
        <f>($L$63*M63)+($N$63*O63)</f>
        <v>0.45093374811298043</v>
      </c>
      <c r="Q63" s="90"/>
      <c r="T63" s="90"/>
      <c r="U63" s="90"/>
      <c r="V63" s="90"/>
      <c r="AK63" s="306"/>
    </row>
    <row r="64" spans="4:37" ht="16.5" x14ac:dyDescent="0.25">
      <c r="D64" s="90"/>
      <c r="E64" s="90"/>
      <c r="F64" s="90"/>
      <c r="G64" s="90"/>
      <c r="H64" s="90"/>
      <c r="I64" s="90"/>
      <c r="J64" s="90"/>
      <c r="K64" s="90"/>
      <c r="L64" s="409"/>
      <c r="M64" s="83">
        <f>J51</f>
        <v>0.32339661154573734</v>
      </c>
      <c r="N64" s="423"/>
      <c r="O64" s="373">
        <f>R51</f>
        <v>0.31069085833515986</v>
      </c>
      <c r="P64" s="367">
        <f>($L$63*M64)+($N$63*O64)</f>
        <v>0.31323200897727538</v>
      </c>
      <c r="Q64" s="90"/>
      <c r="T64" s="90"/>
      <c r="U64" s="90"/>
      <c r="V64" s="90"/>
      <c r="AK64" s="306"/>
    </row>
    <row r="65" spans="4:37" ht="16.5" x14ac:dyDescent="0.25">
      <c r="D65" s="90"/>
      <c r="E65" s="90"/>
      <c r="F65" s="90"/>
      <c r="G65" s="90"/>
      <c r="H65" s="90"/>
      <c r="I65" s="90"/>
      <c r="J65" s="90"/>
      <c r="K65" s="90"/>
      <c r="L65" s="409"/>
      <c r="M65" s="83">
        <f>J52</f>
        <v>0.1321296710690141</v>
      </c>
      <c r="N65" s="423"/>
      <c r="O65" s="373">
        <f>R52</f>
        <v>0.13951915742908927</v>
      </c>
      <c r="P65" s="367">
        <f>($L$63*M65)+($N$63*O65)</f>
        <v>0.13804126015707424</v>
      </c>
      <c r="Q65" s="90"/>
      <c r="T65" s="90"/>
      <c r="U65" s="90"/>
      <c r="V65" s="90"/>
      <c r="AK65" s="306"/>
    </row>
    <row r="66" spans="4:37" ht="16.5" x14ac:dyDescent="0.25">
      <c r="D66" s="90"/>
      <c r="E66" s="90"/>
      <c r="F66" s="90"/>
      <c r="G66" s="90"/>
      <c r="H66" s="90"/>
      <c r="I66" s="90"/>
      <c r="J66" s="90"/>
      <c r="K66" s="90"/>
      <c r="L66" s="409"/>
      <c r="M66" s="83">
        <f>J53</f>
        <v>6.4937560845846107E-2</v>
      </c>
      <c r="N66" s="423"/>
      <c r="O66" s="373">
        <f>R53</f>
        <v>6.2534905597671969E-2</v>
      </c>
      <c r="P66" s="367">
        <f>($L$63*M66)+($N$63*O66)</f>
        <v>6.30154366473068E-2</v>
      </c>
      <c r="Q66" s="90"/>
      <c r="T66" s="90"/>
      <c r="U66" s="90"/>
      <c r="V66" s="90"/>
      <c r="AK66" s="306"/>
    </row>
    <row r="67" spans="4:37" ht="17.25" thickBot="1" x14ac:dyDescent="0.3">
      <c r="D67" s="90"/>
      <c r="E67" s="90"/>
      <c r="F67" s="90"/>
      <c r="G67" s="90"/>
      <c r="H67" s="90"/>
      <c r="I67" s="90"/>
      <c r="J67" s="90"/>
      <c r="K67" s="90"/>
      <c r="L67" s="410"/>
      <c r="M67" s="374">
        <f>J54</f>
        <v>3.5164429785236276E-2</v>
      </c>
      <c r="N67" s="452"/>
      <c r="O67" s="375">
        <f>R54</f>
        <v>3.4680825185394899E-2</v>
      </c>
      <c r="P67" s="368">
        <f>($L$63*M67)+($N$63*O67)</f>
        <v>3.4777546105363176E-2</v>
      </c>
      <c r="Q67" s="90"/>
      <c r="T67" s="90"/>
      <c r="U67" s="90"/>
      <c r="V67" s="90"/>
      <c r="AK67" s="306"/>
    </row>
    <row r="68" spans="4:37" ht="16.5" x14ac:dyDescent="0.25">
      <c r="D68" s="90"/>
      <c r="E68" s="90"/>
      <c r="F68" s="90"/>
      <c r="G68" s="90"/>
      <c r="H68" s="90"/>
      <c r="I68" s="90"/>
      <c r="J68" s="90"/>
      <c r="K68" s="90"/>
      <c r="L68" s="313"/>
      <c r="M68" s="313">
        <f>SUM(M63:M67)</f>
        <v>0.99999999999999989</v>
      </c>
      <c r="N68" s="313"/>
      <c r="O68" s="313">
        <f>SUM(O63:O67)</f>
        <v>1</v>
      </c>
      <c r="P68" s="313">
        <f>SUM(P63:P67)</f>
        <v>1</v>
      </c>
      <c r="Q68" s="313"/>
      <c r="T68" s="90"/>
      <c r="U68" s="90"/>
      <c r="V68" s="90"/>
      <c r="AK68" s="306"/>
    </row>
    <row r="69" spans="4:37" ht="31.5" customHeight="1" thickBot="1" x14ac:dyDescent="0.3"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AK69" s="306"/>
    </row>
    <row r="70" spans="4:37" ht="31.5" customHeight="1" x14ac:dyDescent="0.25">
      <c r="D70" s="90"/>
      <c r="E70" s="90"/>
      <c r="F70" s="90"/>
      <c r="G70" s="90"/>
      <c r="H70" s="90"/>
      <c r="I70" s="90"/>
      <c r="J70" s="90"/>
      <c r="K70" s="90"/>
      <c r="L70" s="90"/>
      <c r="M70" s="411" t="s">
        <v>72</v>
      </c>
      <c r="N70" s="412"/>
      <c r="O70" s="412"/>
      <c r="P70" s="412"/>
      <c r="Q70" s="412"/>
      <c r="R70" s="413"/>
      <c r="S70" s="90"/>
      <c r="T70" s="90"/>
      <c r="U70" s="90"/>
      <c r="V70" s="90"/>
      <c r="AK70" s="306"/>
    </row>
    <row r="71" spans="4:37" ht="23.25" customHeight="1" x14ac:dyDescent="0.25">
      <c r="D71" s="90"/>
      <c r="E71" s="85"/>
      <c r="F71" s="86"/>
      <c r="G71" s="86"/>
      <c r="H71" s="86"/>
      <c r="I71" s="86"/>
      <c r="J71" s="90"/>
      <c r="K71" s="90"/>
      <c r="L71" s="90"/>
      <c r="M71" s="332" t="s">
        <v>73</v>
      </c>
      <c r="N71" s="407" t="s">
        <v>74</v>
      </c>
      <c r="O71" s="407"/>
      <c r="P71" s="407"/>
      <c r="Q71" s="407"/>
      <c r="R71" s="414"/>
      <c r="S71" s="90"/>
      <c r="T71" s="90"/>
      <c r="U71" s="90"/>
      <c r="V71" s="90"/>
      <c r="AK71" s="306"/>
    </row>
    <row r="72" spans="4:37" ht="16.5" x14ac:dyDescent="0.25">
      <c r="D72" s="90"/>
      <c r="E72" s="85"/>
      <c r="F72" s="86"/>
      <c r="G72" s="86"/>
      <c r="H72" s="86"/>
      <c r="I72" s="86"/>
      <c r="J72" s="90"/>
      <c r="K72" s="90"/>
      <c r="L72" s="90"/>
      <c r="M72" s="377" t="s">
        <v>75</v>
      </c>
      <c r="N72" s="394">
        <f>P64</f>
        <v>0.31323200897727538</v>
      </c>
      <c r="O72" s="378" t="s">
        <v>76</v>
      </c>
      <c r="P72" s="379" t="s">
        <v>77</v>
      </c>
      <c r="Q72" s="380" t="s">
        <v>78</v>
      </c>
      <c r="R72" s="390">
        <f>P63</f>
        <v>0.45093374811298043</v>
      </c>
      <c r="S72" s="90"/>
      <c r="T72" s="90"/>
      <c r="U72" s="90"/>
      <c r="V72" s="90"/>
      <c r="AK72" s="306"/>
    </row>
    <row r="73" spans="4:37" ht="16.5" x14ac:dyDescent="0.25">
      <c r="D73" s="90"/>
      <c r="E73" s="85"/>
      <c r="F73" s="86"/>
      <c r="G73" s="86"/>
      <c r="H73" s="86"/>
      <c r="I73" s="86"/>
      <c r="J73" s="90"/>
      <c r="K73" s="90"/>
      <c r="L73" s="90"/>
      <c r="M73" s="381" t="s">
        <v>79</v>
      </c>
      <c r="N73" s="395">
        <f>P65</f>
        <v>0.13804126015707424</v>
      </c>
      <c r="O73" s="382" t="s">
        <v>76</v>
      </c>
      <c r="P73" s="383" t="s">
        <v>77</v>
      </c>
      <c r="Q73" s="382" t="s">
        <v>78</v>
      </c>
      <c r="R73" s="391">
        <f>N72</f>
        <v>0.31323200897727538</v>
      </c>
      <c r="S73" s="90"/>
      <c r="T73" s="90"/>
      <c r="U73" s="90"/>
      <c r="V73" s="90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</row>
    <row r="74" spans="4:37" ht="16.5" x14ac:dyDescent="0.3">
      <c r="D74" s="90"/>
      <c r="E74" s="85"/>
      <c r="F74" s="86"/>
      <c r="G74" s="86"/>
      <c r="H74" s="86"/>
      <c r="I74" s="86"/>
      <c r="J74" s="90"/>
      <c r="K74" s="90"/>
      <c r="L74" s="90"/>
      <c r="M74" s="384" t="s">
        <v>80</v>
      </c>
      <c r="N74" s="396">
        <f>P66</f>
        <v>6.30154366473068E-2</v>
      </c>
      <c r="O74" s="385" t="s">
        <v>76</v>
      </c>
      <c r="P74" s="386" t="s">
        <v>77</v>
      </c>
      <c r="Q74" s="385" t="s">
        <v>78</v>
      </c>
      <c r="R74" s="392">
        <f>N73</f>
        <v>0.13804126015707424</v>
      </c>
      <c r="S74" s="90"/>
      <c r="T74" s="90"/>
      <c r="U74" s="90"/>
      <c r="V74" s="90"/>
      <c r="W74" s="90"/>
      <c r="X74" s="90"/>
      <c r="Y74" s="297"/>
      <c r="Z74" s="297"/>
      <c r="AA74" s="297"/>
      <c r="AB74" s="74"/>
      <c r="AC74" s="73"/>
      <c r="AD74" s="73"/>
      <c r="AE74" s="73"/>
      <c r="AF74" s="73"/>
      <c r="AG74" s="73"/>
    </row>
    <row r="75" spans="4:37" ht="17.25" thickBot="1" x14ac:dyDescent="0.35">
      <c r="D75" s="90"/>
      <c r="E75" s="85"/>
      <c r="F75" s="86"/>
      <c r="G75" s="86"/>
      <c r="H75" s="86"/>
      <c r="I75" s="86"/>
      <c r="J75" s="90"/>
      <c r="K75" s="90"/>
      <c r="L75" s="90"/>
      <c r="M75" s="387" t="s">
        <v>81</v>
      </c>
      <c r="N75" s="397">
        <f>P67</f>
        <v>3.4777546105363176E-2</v>
      </c>
      <c r="O75" s="388" t="s">
        <v>78</v>
      </c>
      <c r="P75" s="389" t="s">
        <v>77</v>
      </c>
      <c r="Q75" s="388" t="s">
        <v>78</v>
      </c>
      <c r="R75" s="393">
        <f>N74</f>
        <v>6.30154366473068E-2</v>
      </c>
      <c r="S75" s="90"/>
      <c r="T75" s="90"/>
      <c r="U75" s="90"/>
      <c r="V75" s="90"/>
      <c r="W75" s="90"/>
      <c r="X75" s="90"/>
      <c r="Y75" s="297"/>
      <c r="Z75" s="297"/>
      <c r="AA75" s="297"/>
      <c r="AB75" s="74"/>
      <c r="AC75" s="73"/>
      <c r="AD75" s="73"/>
      <c r="AE75" s="73"/>
      <c r="AF75" s="73"/>
      <c r="AG75" s="73"/>
    </row>
    <row r="76" spans="4:37" ht="16.5" x14ac:dyDescent="0.3">
      <c r="D76" s="90"/>
      <c r="E76" s="85"/>
      <c r="F76" s="86"/>
      <c r="G76" s="86"/>
      <c r="H76" s="86"/>
      <c r="I76" s="86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89"/>
      <c r="Z76" s="297"/>
      <c r="AA76" s="297"/>
      <c r="AB76" s="74"/>
      <c r="AC76" s="73"/>
      <c r="AD76" s="73"/>
      <c r="AE76" s="73"/>
      <c r="AF76" s="73"/>
      <c r="AG76" s="73"/>
    </row>
    <row r="77" spans="4:37" ht="16.5" x14ac:dyDescent="0.3"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89"/>
      <c r="Z77" s="297"/>
      <c r="AA77" s="297"/>
      <c r="AB77" s="74"/>
      <c r="AC77" s="73"/>
      <c r="AD77" s="73"/>
      <c r="AE77" s="73"/>
      <c r="AF77" s="73"/>
      <c r="AG77" s="73"/>
    </row>
    <row r="78" spans="4:37" ht="16.5" x14ac:dyDescent="0.3">
      <c r="D78" s="90"/>
      <c r="E78" s="90"/>
      <c r="F78" s="90"/>
      <c r="G78" s="90"/>
      <c r="H78" s="90"/>
      <c r="I78" s="90"/>
      <c r="X78" s="90"/>
      <c r="Y78" s="89"/>
      <c r="Z78" s="297"/>
      <c r="AA78" s="297"/>
      <c r="AB78" s="74"/>
      <c r="AC78" s="73"/>
      <c r="AD78" s="73"/>
      <c r="AE78" s="73"/>
      <c r="AF78" s="73"/>
      <c r="AG78" s="73"/>
    </row>
    <row r="79" spans="4:37" ht="32.25" customHeight="1" x14ac:dyDescent="0.3">
      <c r="D79" s="90"/>
      <c r="E79" s="90"/>
      <c r="F79" s="90"/>
      <c r="G79" s="90"/>
      <c r="H79" s="90"/>
      <c r="I79" s="90"/>
      <c r="J79" s="422" t="s">
        <v>82</v>
      </c>
      <c r="K79" s="422"/>
      <c r="L79" s="422"/>
      <c r="M79" s="422"/>
      <c r="N79" s="422"/>
      <c r="O79" s="422"/>
      <c r="P79" s="422"/>
      <c r="Q79" s="422"/>
      <c r="R79" s="422"/>
      <c r="S79" s="422"/>
      <c r="T79" s="422"/>
      <c r="X79" s="90"/>
      <c r="Y79" s="89"/>
      <c r="Z79" s="297"/>
      <c r="AA79" s="297"/>
      <c r="AB79" s="74"/>
      <c r="AC79" s="73"/>
      <c r="AD79" s="73"/>
      <c r="AE79" s="73"/>
      <c r="AF79" s="73"/>
      <c r="AG79" s="73"/>
    </row>
    <row r="80" spans="4:37" ht="16.5" x14ac:dyDescent="0.3"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X80" s="90"/>
      <c r="Y80" s="89"/>
      <c r="Z80" s="89"/>
      <c r="AA80" s="297"/>
      <c r="AB80" s="74"/>
      <c r="AC80" s="73"/>
      <c r="AD80" s="73"/>
      <c r="AE80" s="73"/>
      <c r="AF80" s="73"/>
      <c r="AG80" s="73"/>
    </row>
    <row r="81" spans="4:33" ht="36.75" customHeight="1" thickBot="1" x14ac:dyDescent="0.3">
      <c r="D81" s="90"/>
      <c r="E81" s="90"/>
      <c r="F81" s="90"/>
      <c r="G81" s="90"/>
      <c r="H81" s="90"/>
      <c r="I81" s="90"/>
      <c r="J81" s="426" t="s">
        <v>83</v>
      </c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X81" s="91"/>
      <c r="Y81" s="85"/>
      <c r="Z81" s="85"/>
      <c r="AA81" s="85"/>
      <c r="AB81" s="85"/>
      <c r="AC81" s="85"/>
      <c r="AD81" s="85"/>
      <c r="AE81" s="85"/>
      <c r="AF81" s="89"/>
      <c r="AG81" s="89"/>
    </row>
    <row r="82" spans="4:33" ht="50.25" customHeight="1" x14ac:dyDescent="0.25">
      <c r="D82" s="90"/>
      <c r="E82" s="90"/>
      <c r="F82" s="90"/>
      <c r="G82" s="90"/>
      <c r="H82" s="90"/>
      <c r="I82" s="90"/>
      <c r="J82" s="330" t="s">
        <v>73</v>
      </c>
      <c r="K82" s="451" t="s">
        <v>84</v>
      </c>
      <c r="L82" s="451"/>
      <c r="M82" s="451"/>
      <c r="N82" s="451"/>
      <c r="O82" s="451"/>
      <c r="P82" s="451"/>
      <c r="Q82" s="451"/>
      <c r="R82" s="451"/>
      <c r="S82" s="451"/>
      <c r="T82" s="331" t="s">
        <v>74</v>
      </c>
      <c r="X82" s="300"/>
      <c r="Y82" s="85"/>
      <c r="Z82" s="86"/>
      <c r="AA82" s="92"/>
      <c r="AB82" s="88"/>
      <c r="AC82" s="88"/>
      <c r="AD82" s="88"/>
      <c r="AE82" s="87"/>
      <c r="AF82" s="84"/>
      <c r="AG82" s="84"/>
    </row>
    <row r="83" spans="4:33" ht="108.75" customHeight="1" x14ac:dyDescent="0.25">
      <c r="D83" s="90"/>
      <c r="E83" s="90"/>
      <c r="F83" s="90"/>
      <c r="G83" s="90"/>
      <c r="H83" s="90"/>
      <c r="I83" s="90"/>
      <c r="J83" s="341" t="s">
        <v>75</v>
      </c>
      <c r="K83" s="416" t="s">
        <v>179</v>
      </c>
      <c r="L83" s="417"/>
      <c r="M83" s="417"/>
      <c r="N83" s="417"/>
      <c r="O83" s="417"/>
      <c r="P83" s="417"/>
      <c r="Q83" s="417"/>
      <c r="R83" s="417"/>
      <c r="S83" s="418"/>
      <c r="T83" s="342" t="s">
        <v>184</v>
      </c>
      <c r="U83" s="376" t="str">
        <f>CONCATENATE(ROUND(N72,3)," &lt; V ≤ ",ROUND(R72,3))</f>
        <v>0.313 &lt; V ≤ 0.451</v>
      </c>
      <c r="X83" s="300"/>
      <c r="Y83" s="85"/>
      <c r="Z83" s="86"/>
      <c r="AA83" s="92"/>
      <c r="AB83" s="88"/>
      <c r="AC83" s="88"/>
      <c r="AD83" s="88"/>
      <c r="AE83" s="87"/>
      <c r="AF83" s="84"/>
      <c r="AG83" s="84"/>
    </row>
    <row r="84" spans="4:33" ht="105.75" customHeight="1" x14ac:dyDescent="0.25">
      <c r="D84" s="90"/>
      <c r="E84" s="90"/>
      <c r="F84" s="90"/>
      <c r="G84" s="90"/>
      <c r="H84" s="90"/>
      <c r="I84" s="90"/>
      <c r="J84" s="343" t="s">
        <v>85</v>
      </c>
      <c r="K84" s="416" t="s">
        <v>180</v>
      </c>
      <c r="L84" s="417"/>
      <c r="M84" s="417"/>
      <c r="N84" s="417"/>
      <c r="O84" s="417"/>
      <c r="P84" s="417"/>
      <c r="Q84" s="417"/>
      <c r="R84" s="417"/>
      <c r="S84" s="418"/>
      <c r="T84" s="344" t="s">
        <v>185</v>
      </c>
      <c r="U84" s="376" t="str">
        <f t="shared" ref="U84:U85" si="5">CONCATENATE(ROUND(N73,3)," &lt; V ≤ ",ROUND(R73,3))</f>
        <v>0.138 &lt; V ≤ 0.313</v>
      </c>
      <c r="X84" s="300"/>
      <c r="Y84" s="85"/>
      <c r="Z84" s="86"/>
      <c r="AA84" s="92"/>
      <c r="AB84" s="88"/>
      <c r="AC84" s="88"/>
      <c r="AD84" s="88"/>
      <c r="AE84" s="87"/>
      <c r="AF84" s="84"/>
      <c r="AG84" s="84"/>
    </row>
    <row r="85" spans="4:33" ht="106.5" customHeight="1" x14ac:dyDescent="0.25">
      <c r="D85" s="90"/>
      <c r="E85" s="90"/>
      <c r="F85" s="90"/>
      <c r="G85" s="90"/>
      <c r="H85" s="90"/>
      <c r="I85" s="90"/>
      <c r="J85" s="345" t="s">
        <v>80</v>
      </c>
      <c r="K85" s="416" t="s">
        <v>181</v>
      </c>
      <c r="L85" s="417"/>
      <c r="M85" s="417"/>
      <c r="N85" s="417"/>
      <c r="O85" s="417"/>
      <c r="P85" s="417"/>
      <c r="Q85" s="417"/>
      <c r="R85" s="417"/>
      <c r="S85" s="418"/>
      <c r="T85" s="346" t="s">
        <v>186</v>
      </c>
      <c r="U85" s="376" t="str">
        <f t="shared" si="5"/>
        <v>0.063 &lt; V ≤ 0.138</v>
      </c>
      <c r="X85" s="300"/>
      <c r="Y85" s="85"/>
      <c r="Z85" s="86"/>
      <c r="AA85" s="92"/>
      <c r="AB85" s="88"/>
      <c r="AC85" s="88"/>
      <c r="AD85" s="88"/>
      <c r="AE85" s="87"/>
      <c r="AF85" s="84"/>
      <c r="AG85" s="84"/>
    </row>
    <row r="86" spans="4:33" ht="107.25" customHeight="1" thickBot="1" x14ac:dyDescent="0.3">
      <c r="D86" s="90"/>
      <c r="E86" s="90"/>
      <c r="F86" s="90"/>
      <c r="G86" s="90"/>
      <c r="H86" s="90"/>
      <c r="I86" s="90"/>
      <c r="J86" s="347" t="s">
        <v>81</v>
      </c>
      <c r="K86" s="416" t="s">
        <v>182</v>
      </c>
      <c r="L86" s="417"/>
      <c r="M86" s="417"/>
      <c r="N86" s="417"/>
      <c r="O86" s="417"/>
      <c r="P86" s="417"/>
      <c r="Q86" s="417"/>
      <c r="R86" s="417"/>
      <c r="S86" s="418"/>
      <c r="T86" s="348" t="s">
        <v>183</v>
      </c>
      <c r="U86" s="376" t="str">
        <f>CONCATENATE(ROUND(N75,3)," ≤ V ≤ ",ROUND(R75,3))</f>
        <v>0.035 ≤ V ≤ 0.063</v>
      </c>
      <c r="V86" s="90"/>
      <c r="W86" s="90"/>
      <c r="X86" s="300"/>
      <c r="Y86" s="85"/>
      <c r="Z86" s="86"/>
      <c r="AA86" s="92"/>
      <c r="AB86" s="88"/>
      <c r="AC86" s="88"/>
      <c r="AD86" s="88"/>
      <c r="AE86" s="87"/>
      <c r="AF86" s="84"/>
      <c r="AG86" s="84"/>
    </row>
  </sheetData>
  <mergeCells count="72">
    <mergeCell ref="H50:H54"/>
    <mergeCell ref="D47:G47"/>
    <mergeCell ref="R48:R49"/>
    <mergeCell ref="L47:R47"/>
    <mergeCell ref="H48:I48"/>
    <mergeCell ref="K83:S83"/>
    <mergeCell ref="D48:E48"/>
    <mergeCell ref="F48:G48"/>
    <mergeCell ref="K82:S82"/>
    <mergeCell ref="D50:D54"/>
    <mergeCell ref="F50:F54"/>
    <mergeCell ref="J47:J49"/>
    <mergeCell ref="K60:S60"/>
    <mergeCell ref="L63:L67"/>
    <mergeCell ref="N63:N67"/>
    <mergeCell ref="N50:N54"/>
    <mergeCell ref="P50:P54"/>
    <mergeCell ref="C2:AB2"/>
    <mergeCell ref="V22:W22"/>
    <mergeCell ref="X22:Y22"/>
    <mergeCell ref="V24:V28"/>
    <mergeCell ref="Z22:Z23"/>
    <mergeCell ref="H22:H23"/>
    <mergeCell ref="F22:G22"/>
    <mergeCell ref="D21:H21"/>
    <mergeCell ref="K10:L10"/>
    <mergeCell ref="Q10:Q11"/>
    <mergeCell ref="K9:Q9"/>
    <mergeCell ref="K12:K16"/>
    <mergeCell ref="K21:S21"/>
    <mergeCell ref="M10:N10"/>
    <mergeCell ref="O10:P10"/>
    <mergeCell ref="K22:L22"/>
    <mergeCell ref="AC30:AC43"/>
    <mergeCell ref="AC18:AC29"/>
    <mergeCell ref="AC3:AC17"/>
    <mergeCell ref="D24:D28"/>
    <mergeCell ref="D22:E22"/>
    <mergeCell ref="M22:N22"/>
    <mergeCell ref="O22:P22"/>
    <mergeCell ref="Q22:R22"/>
    <mergeCell ref="D12:D16"/>
    <mergeCell ref="M12:M16"/>
    <mergeCell ref="O12:O16"/>
    <mergeCell ref="D9:F9"/>
    <mergeCell ref="D10:E10"/>
    <mergeCell ref="V21:Z21"/>
    <mergeCell ref="X24:X28"/>
    <mergeCell ref="F10:F11"/>
    <mergeCell ref="K86:S86"/>
    <mergeCell ref="F24:F28"/>
    <mergeCell ref="M70:R70"/>
    <mergeCell ref="N71:R71"/>
    <mergeCell ref="J79:T79"/>
    <mergeCell ref="M24:M28"/>
    <mergeCell ref="O24:O28"/>
    <mergeCell ref="Q24:Q28"/>
    <mergeCell ref="D45:J45"/>
    <mergeCell ref="J81:T81"/>
    <mergeCell ref="K45:S45"/>
    <mergeCell ref="L48:M48"/>
    <mergeCell ref="N48:O48"/>
    <mergeCell ref="P48:Q48"/>
    <mergeCell ref="L50:L54"/>
    <mergeCell ref="K24:K28"/>
    <mergeCell ref="V10:W10"/>
    <mergeCell ref="V12:V16"/>
    <mergeCell ref="V9:X9"/>
    <mergeCell ref="X10:X11"/>
    <mergeCell ref="K85:S85"/>
    <mergeCell ref="S22:S23"/>
    <mergeCell ref="K84:S84"/>
  </mergeCells>
  <conditionalFormatting sqref="X82:X86">
    <cfRule type="duplicateValues" dxfId="35" priority="2"/>
  </conditionalFormatting>
  <conditionalFormatting sqref="AC81">
    <cfRule type="duplicateValues" dxfId="3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47FA-622E-474A-912C-EF997D95809B}">
  <sheetPr>
    <tabColor theme="5" tint="-0.499984740745262"/>
  </sheetPr>
  <dimension ref="B2:C6"/>
  <sheetViews>
    <sheetView showGridLines="0" zoomScale="80" zoomScaleNormal="80" workbookViewId="0"/>
  </sheetViews>
  <sheetFormatPr baseColWidth="10" defaultRowHeight="15" x14ac:dyDescent="0.25"/>
  <cols>
    <col min="1" max="1" width="11.42578125" style="321"/>
    <col min="2" max="2" width="23.28515625" style="321" customWidth="1"/>
    <col min="3" max="3" width="24.28515625" style="321" customWidth="1"/>
    <col min="4" max="16384" width="11.42578125" style="321"/>
  </cols>
  <sheetData>
    <row r="2" spans="2:3" ht="45" customHeight="1" x14ac:dyDescent="0.25">
      <c r="B2" s="453" t="s">
        <v>153</v>
      </c>
      <c r="C2" s="453"/>
    </row>
    <row r="4" spans="2:3" ht="27.75" customHeight="1" x14ac:dyDescent="0.25">
      <c r="B4" s="454" t="s">
        <v>154</v>
      </c>
      <c r="C4" s="455"/>
    </row>
    <row r="5" spans="2:3" ht="33.75" customHeight="1" x14ac:dyDescent="0.25">
      <c r="B5" s="148" t="s">
        <v>93</v>
      </c>
      <c r="C5" s="185">
        <v>0.2</v>
      </c>
    </row>
    <row r="6" spans="2:3" ht="43.5" customHeight="1" x14ac:dyDescent="0.25">
      <c r="B6" s="164" t="s">
        <v>178</v>
      </c>
      <c r="C6" s="185">
        <v>0.8</v>
      </c>
    </row>
  </sheetData>
  <mergeCells count="2">
    <mergeCell ref="B2:C2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11A5-B2A4-45A4-883C-0E90BACBA0A7}">
  <sheetPr>
    <tabColor rgb="FFFFFF00"/>
  </sheetPr>
  <dimension ref="B1:N58"/>
  <sheetViews>
    <sheetView showGridLines="0" tabSelected="1" zoomScale="70" zoomScaleNormal="70" workbookViewId="0">
      <selection activeCell="F11" sqref="F11"/>
    </sheetView>
  </sheetViews>
  <sheetFormatPr baseColWidth="10" defaultRowHeight="15" x14ac:dyDescent="0.25"/>
  <cols>
    <col min="3" max="3" width="18.42578125" customWidth="1"/>
    <col min="4" max="4" width="14.85546875" customWidth="1"/>
    <col min="5" max="5" width="15.5703125" customWidth="1"/>
    <col min="6" max="6" width="14.5703125" customWidth="1"/>
    <col min="7" max="7" width="24.140625" customWidth="1"/>
  </cols>
  <sheetData>
    <row r="1" spans="2:14" ht="15.75" thickBot="1" x14ac:dyDescent="0.3"/>
    <row r="2" spans="2:14" ht="52.5" customHeight="1" thickBot="1" x14ac:dyDescent="0.3">
      <c r="B2" s="465" t="s">
        <v>197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7"/>
      <c r="N2" s="324"/>
    </row>
    <row r="3" spans="2:14" ht="15.75" x14ac:dyDescent="0.25">
      <c r="B3" s="93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"/>
    </row>
    <row r="4" spans="2:14" ht="23.25" x14ac:dyDescent="0.25">
      <c r="B4" s="94"/>
      <c r="C4" s="468" t="s">
        <v>135</v>
      </c>
      <c r="D4" s="468"/>
      <c r="E4" s="468"/>
      <c r="F4" s="468"/>
      <c r="G4" s="468"/>
      <c r="H4" s="468"/>
      <c r="I4" s="468"/>
      <c r="J4" s="468"/>
      <c r="K4" s="468"/>
      <c r="L4" s="1"/>
      <c r="M4" s="215"/>
      <c r="N4" s="1"/>
    </row>
    <row r="5" spans="2:14" ht="15.75" x14ac:dyDescent="0.25">
      <c r="B5" s="94"/>
      <c r="C5" s="469" t="s">
        <v>122</v>
      </c>
      <c r="D5" s="469"/>
      <c r="E5" s="469"/>
      <c r="F5" s="469"/>
      <c r="G5" s="469"/>
      <c r="H5" s="469"/>
      <c r="I5" s="469"/>
      <c r="J5" s="469"/>
      <c r="K5" s="469"/>
      <c r="L5" s="469"/>
      <c r="M5" s="470"/>
      <c r="N5" s="1"/>
    </row>
    <row r="6" spans="2:14" ht="15.75" x14ac:dyDescent="0.25">
      <c r="B6" s="94"/>
      <c r="C6" s="469" t="s">
        <v>123</v>
      </c>
      <c r="D6" s="469"/>
      <c r="E6" s="469"/>
      <c r="F6" s="469"/>
      <c r="G6" s="469"/>
      <c r="H6" s="469"/>
      <c r="I6" s="469"/>
      <c r="J6" s="469"/>
      <c r="K6" s="469"/>
      <c r="L6" s="469"/>
      <c r="M6" s="470"/>
      <c r="N6" s="1"/>
    </row>
    <row r="7" spans="2:14" ht="15.75" x14ac:dyDescent="0.25">
      <c r="B7" s="94"/>
      <c r="C7" s="192"/>
      <c r="D7" s="192"/>
      <c r="E7" s="1"/>
      <c r="F7" s="1"/>
      <c r="G7" s="1"/>
      <c r="H7" s="1"/>
      <c r="I7" s="192"/>
      <c r="J7" s="200"/>
      <c r="K7" s="200"/>
      <c r="L7" s="1"/>
      <c r="M7" s="97"/>
      <c r="N7" s="1"/>
    </row>
    <row r="8" spans="2:14" ht="38.1" customHeight="1" x14ac:dyDescent="0.25">
      <c r="B8" s="94"/>
      <c r="C8" s="453" t="s">
        <v>154</v>
      </c>
      <c r="D8" s="453"/>
      <c r="E8" s="453"/>
      <c r="F8" s="453"/>
      <c r="G8" s="15"/>
      <c r="H8" s="15"/>
      <c r="I8" s="15"/>
      <c r="J8" s="15"/>
      <c r="K8" s="15"/>
      <c r="L8" s="1"/>
      <c r="M8" s="216"/>
      <c r="N8" s="1"/>
    </row>
    <row r="9" spans="2:14" ht="15.75" x14ac:dyDescent="0.25">
      <c r="B9" s="94"/>
      <c r="C9" s="1"/>
      <c r="D9" s="1"/>
      <c r="E9" s="1"/>
      <c r="F9" s="1"/>
      <c r="G9" s="200"/>
      <c r="H9" s="200"/>
      <c r="I9" s="200"/>
      <c r="J9" s="200"/>
      <c r="K9" s="214"/>
      <c r="L9" s="1"/>
      <c r="M9" s="216"/>
      <c r="N9" s="1"/>
    </row>
    <row r="10" spans="2:14" ht="38.1" customHeight="1" x14ac:dyDescent="0.25">
      <c r="B10" s="94"/>
      <c r="C10" s="460" t="s">
        <v>0</v>
      </c>
      <c r="D10" s="460"/>
      <c r="E10" s="460"/>
      <c r="F10" s="460"/>
      <c r="G10" s="1"/>
      <c r="H10" s="1"/>
      <c r="I10" s="1"/>
      <c r="J10" s="1"/>
      <c r="K10" s="1"/>
      <c r="L10" s="1"/>
      <c r="M10" s="97"/>
      <c r="N10" s="1"/>
    </row>
    <row r="11" spans="2:14" ht="38.1" customHeight="1" x14ac:dyDescent="0.25">
      <c r="B11" s="94"/>
      <c r="C11" s="149" t="s">
        <v>16</v>
      </c>
      <c r="D11" s="149" t="str">
        <f>+C12</f>
        <v>Exposición Social</v>
      </c>
      <c r="E11" s="149" t="str">
        <f>+C13</f>
        <v>Fragilidad Social</v>
      </c>
      <c r="F11" s="149" t="str">
        <f>+C14</f>
        <v>Resiliencia Social</v>
      </c>
      <c r="G11" s="2"/>
      <c r="H11" s="1"/>
      <c r="I11" s="1"/>
      <c r="J11" s="1"/>
      <c r="K11" s="1"/>
      <c r="L11" s="1"/>
      <c r="M11" s="97"/>
      <c r="N11" s="1"/>
    </row>
    <row r="12" spans="2:14" ht="38.1" customHeight="1" x14ac:dyDescent="0.25">
      <c r="B12" s="94"/>
      <c r="C12" s="179" t="s">
        <v>149</v>
      </c>
      <c r="D12" s="225">
        <v>1</v>
      </c>
      <c r="E12" s="172">
        <v>1</v>
      </c>
      <c r="F12" s="62">
        <v>9</v>
      </c>
      <c r="G12" s="217"/>
      <c r="H12" s="1"/>
      <c r="I12" s="1"/>
      <c r="J12" s="1"/>
      <c r="K12" s="1"/>
      <c r="L12" s="1"/>
      <c r="M12" s="97"/>
      <c r="N12" s="1"/>
    </row>
    <row r="13" spans="2:14" ht="38.1" customHeight="1" x14ac:dyDescent="0.25">
      <c r="B13" s="94"/>
      <c r="C13" s="179" t="s">
        <v>92</v>
      </c>
      <c r="D13" s="63">
        <f>1/E12</f>
        <v>1</v>
      </c>
      <c r="E13" s="186">
        <v>1</v>
      </c>
      <c r="F13" s="62">
        <v>9</v>
      </c>
      <c r="G13" s="218"/>
      <c r="H13" s="1"/>
      <c r="I13" s="1"/>
      <c r="J13" s="1"/>
      <c r="K13" s="1"/>
      <c r="L13" s="1"/>
      <c r="M13" s="97"/>
      <c r="N13" s="1"/>
    </row>
    <row r="14" spans="2:14" ht="38.1" customHeight="1" x14ac:dyDescent="0.25">
      <c r="B14" s="94"/>
      <c r="C14" s="179" t="s">
        <v>196</v>
      </c>
      <c r="D14" s="63">
        <f>1/F12</f>
        <v>0.1111111111111111</v>
      </c>
      <c r="E14" s="173">
        <f>1/F13</f>
        <v>0.1111111111111111</v>
      </c>
      <c r="F14" s="187">
        <v>1</v>
      </c>
      <c r="G14" s="218"/>
      <c r="H14" s="1"/>
      <c r="I14" s="1"/>
      <c r="J14" s="1"/>
      <c r="K14" s="1"/>
      <c r="L14" s="1"/>
      <c r="M14" s="97"/>
      <c r="N14" s="1"/>
    </row>
    <row r="15" spans="2:14" ht="38.1" customHeight="1" x14ac:dyDescent="0.25">
      <c r="B15" s="94"/>
      <c r="C15" s="179" t="s">
        <v>1</v>
      </c>
      <c r="D15" s="38">
        <f>SUM(D12:D14)</f>
        <v>2.1111111111111112</v>
      </c>
      <c r="E15" s="38">
        <f>SUM(E12:E14)</f>
        <v>2.1111111111111112</v>
      </c>
      <c r="F15" s="38">
        <f>SUM(F12:F14)</f>
        <v>19</v>
      </c>
      <c r="G15" s="218"/>
      <c r="H15" s="1"/>
      <c r="I15" s="1"/>
      <c r="J15" s="1"/>
      <c r="K15" s="1"/>
      <c r="L15" s="1"/>
      <c r="M15" s="97"/>
      <c r="N15" s="1"/>
    </row>
    <row r="16" spans="2:14" ht="38.1" customHeight="1" x14ac:dyDescent="0.25">
      <c r="B16" s="94"/>
      <c r="C16" s="179" t="s">
        <v>2</v>
      </c>
      <c r="D16" s="38">
        <f>1/D15</f>
        <v>0.47368421052631576</v>
      </c>
      <c r="E16" s="38">
        <f>1/E15</f>
        <v>0.47368421052631576</v>
      </c>
      <c r="F16" s="38">
        <f>1/F15</f>
        <v>5.2631578947368418E-2</v>
      </c>
      <c r="G16" s="218"/>
      <c r="H16" s="1"/>
      <c r="I16" s="1"/>
      <c r="J16" s="1"/>
      <c r="K16" s="1"/>
      <c r="L16" s="1"/>
      <c r="M16" s="97"/>
      <c r="N16" s="1"/>
    </row>
    <row r="17" spans="2:14" ht="38.1" customHeight="1" x14ac:dyDescent="0.25">
      <c r="B17" s="94"/>
      <c r="C17" s="1"/>
      <c r="D17" s="1"/>
      <c r="E17" s="1"/>
      <c r="F17" s="1"/>
      <c r="G17" s="218"/>
      <c r="H17" s="1"/>
      <c r="I17" s="1"/>
      <c r="J17" s="1"/>
      <c r="K17" s="1"/>
      <c r="L17" s="1"/>
      <c r="M17" s="97"/>
      <c r="N17" s="1"/>
    </row>
    <row r="18" spans="2:14" ht="38.1" customHeight="1" x14ac:dyDescent="0.25">
      <c r="B18" s="94"/>
      <c r="C18" s="459" t="s">
        <v>27</v>
      </c>
      <c r="D18" s="459"/>
      <c r="E18" s="459"/>
      <c r="F18" s="459"/>
      <c r="G18" s="459"/>
      <c r="H18" s="459"/>
      <c r="I18" s="459"/>
      <c r="J18" s="459"/>
      <c r="K18" s="459"/>
      <c r="L18" s="1"/>
      <c r="M18" s="97"/>
      <c r="N18" s="1"/>
    </row>
    <row r="19" spans="2:14" ht="38.1" customHeight="1" x14ac:dyDescent="0.25">
      <c r="B19" s="94"/>
      <c r="C19" s="460" t="s">
        <v>17</v>
      </c>
      <c r="D19" s="460"/>
      <c r="E19" s="460"/>
      <c r="F19" s="460"/>
      <c r="G19" s="460"/>
      <c r="H19" s="1"/>
      <c r="I19" s="1"/>
      <c r="J19" s="1"/>
      <c r="K19" s="1"/>
      <c r="L19" s="1"/>
      <c r="M19" s="97"/>
      <c r="N19" s="1"/>
    </row>
    <row r="20" spans="2:14" ht="38.1" customHeight="1" x14ac:dyDescent="0.25">
      <c r="B20" s="94"/>
      <c r="C20" s="179" t="s">
        <v>16</v>
      </c>
      <c r="D20" s="179" t="str">
        <f>+C12</f>
        <v>Exposición Social</v>
      </c>
      <c r="E20" s="179" t="str">
        <f>+C13</f>
        <v>Fragilidad Social</v>
      </c>
      <c r="F20" s="179" t="str">
        <f>+C14</f>
        <v>Resiliencia Social</v>
      </c>
      <c r="G20" s="179" t="s">
        <v>21</v>
      </c>
      <c r="H20" s="217"/>
      <c r="I20" s="1"/>
      <c r="J20" s="1"/>
      <c r="K20" s="1"/>
      <c r="L20" s="1"/>
      <c r="M20" s="97"/>
      <c r="N20" s="1"/>
    </row>
    <row r="21" spans="2:14" ht="38.1" customHeight="1" x14ac:dyDescent="0.25">
      <c r="B21" s="94"/>
      <c r="C21" s="179" t="str">
        <f>+C12</f>
        <v>Exposición Social</v>
      </c>
      <c r="D21" s="3">
        <f>$D$16*D12</f>
        <v>0.47368421052631576</v>
      </c>
      <c r="E21" s="4">
        <f>$E$16*E12</f>
        <v>0.47368421052631576</v>
      </c>
      <c r="F21" s="4">
        <f>$F$16*F12</f>
        <v>0.47368421052631576</v>
      </c>
      <c r="G21" s="40">
        <f>SUM(D21:F21)/3</f>
        <v>0.47368421052631576</v>
      </c>
      <c r="H21" s="5"/>
      <c r="I21" s="1"/>
      <c r="J21" s="1"/>
      <c r="K21" s="1"/>
      <c r="L21" s="1"/>
      <c r="M21" s="97"/>
      <c r="N21" s="1"/>
    </row>
    <row r="22" spans="2:14" ht="38.1" customHeight="1" x14ac:dyDescent="0.25">
      <c r="B22" s="94"/>
      <c r="C22" s="179" t="str">
        <f>+C13</f>
        <v>Fragilidad Social</v>
      </c>
      <c r="D22" s="6">
        <f>$D$16*D13</f>
        <v>0.47368421052631576</v>
      </c>
      <c r="E22" s="5">
        <f>$E$16*E13</f>
        <v>0.47368421052631576</v>
      </c>
      <c r="F22" s="5">
        <f>$F$16*F13</f>
        <v>0.47368421052631576</v>
      </c>
      <c r="G22" s="41">
        <f>SUM(D22:F22)/3</f>
        <v>0.47368421052631576</v>
      </c>
      <c r="H22" s="5"/>
      <c r="I22" s="1"/>
      <c r="J22" s="1"/>
      <c r="K22" s="1"/>
      <c r="L22" s="1"/>
      <c r="M22" s="97"/>
      <c r="N22" s="1"/>
    </row>
    <row r="23" spans="2:14" ht="38.1" customHeight="1" x14ac:dyDescent="0.25">
      <c r="B23" s="94"/>
      <c r="C23" s="179" t="str">
        <f>+C14</f>
        <v>Resiliencia Social</v>
      </c>
      <c r="D23" s="7">
        <f>$D$16*D14</f>
        <v>5.2631578947368418E-2</v>
      </c>
      <c r="E23" s="8">
        <f>$E$16*E14</f>
        <v>5.2631578947368418E-2</v>
      </c>
      <c r="F23" s="8">
        <f>$F$16*F14</f>
        <v>5.2631578947368418E-2</v>
      </c>
      <c r="G23" s="42">
        <f>SUM(D23:F23)/3</f>
        <v>5.2631578947368418E-2</v>
      </c>
      <c r="H23" s="5"/>
      <c r="I23" s="1"/>
      <c r="J23" s="1"/>
      <c r="K23" s="1"/>
      <c r="L23" s="1"/>
      <c r="M23" s="97"/>
      <c r="N23" s="1"/>
    </row>
    <row r="24" spans="2:14" ht="38.1" customHeight="1" x14ac:dyDescent="0.25">
      <c r="B24" s="94"/>
      <c r="C24" s="179" t="s">
        <v>1</v>
      </c>
      <c r="D24" s="39">
        <f>SUM(D21:D23)</f>
        <v>1</v>
      </c>
      <c r="E24" s="39">
        <f>SUM(E21:E23)</f>
        <v>1</v>
      </c>
      <c r="F24" s="39">
        <f>SUM(F21:F23)</f>
        <v>1</v>
      </c>
      <c r="G24" s="39">
        <f>SUM(G21:G23)</f>
        <v>1</v>
      </c>
      <c r="H24" s="5"/>
      <c r="I24" s="1"/>
      <c r="J24" s="1"/>
      <c r="K24" s="1"/>
      <c r="L24" s="1"/>
      <c r="M24" s="97"/>
      <c r="N24" s="1"/>
    </row>
    <row r="25" spans="2:14" ht="38.1" customHeight="1" x14ac:dyDescent="0.25">
      <c r="B25" s="94"/>
      <c r="C25" s="5"/>
      <c r="D25" s="5"/>
      <c r="E25" s="5"/>
      <c r="F25" s="5"/>
      <c r="G25" s="5"/>
      <c r="H25" s="5"/>
      <c r="I25" s="1"/>
      <c r="J25" s="1"/>
      <c r="K25" s="1"/>
      <c r="L25" s="1"/>
      <c r="M25" s="97"/>
      <c r="N25" s="1"/>
    </row>
    <row r="26" spans="2:14" ht="38.1" customHeight="1" x14ac:dyDescent="0.25">
      <c r="B26" s="94"/>
      <c r="C26" s="5"/>
      <c r="D26" s="5"/>
      <c r="E26" s="5"/>
      <c r="F26" s="5"/>
      <c r="G26" s="179" t="s">
        <v>12</v>
      </c>
      <c r="H26" s="5"/>
      <c r="I26" s="1"/>
      <c r="J26" s="1"/>
      <c r="K26" s="1"/>
      <c r="L26" s="1"/>
      <c r="M26" s="97"/>
      <c r="N26" s="1"/>
    </row>
    <row r="27" spans="2:14" ht="38.1" customHeight="1" x14ac:dyDescent="0.25">
      <c r="B27" s="94"/>
      <c r="C27" s="5"/>
      <c r="D27" s="5"/>
      <c r="E27" s="5"/>
      <c r="F27" s="5"/>
      <c r="G27" s="53">
        <f>G21*100</f>
        <v>47.368421052631575</v>
      </c>
      <c r="H27" s="5"/>
      <c r="I27" s="1"/>
      <c r="J27" s="1"/>
      <c r="K27" s="1"/>
      <c r="L27" s="1"/>
      <c r="M27" s="97"/>
      <c r="N27" s="1"/>
    </row>
    <row r="28" spans="2:14" ht="38.1" customHeight="1" x14ac:dyDescent="0.25">
      <c r="B28" s="94"/>
      <c r="C28" s="5"/>
      <c r="D28" s="5"/>
      <c r="E28" s="5"/>
      <c r="F28" s="5"/>
      <c r="G28" s="54">
        <f>G22*100</f>
        <v>47.368421052631575</v>
      </c>
      <c r="H28" s="5"/>
      <c r="I28" s="1"/>
      <c r="J28" s="1"/>
      <c r="K28" s="1"/>
      <c r="L28" s="1"/>
      <c r="M28" s="97"/>
      <c r="N28" s="1"/>
    </row>
    <row r="29" spans="2:14" ht="38.1" customHeight="1" x14ac:dyDescent="0.25">
      <c r="B29" s="94"/>
      <c r="C29" s="5"/>
      <c r="D29" s="5"/>
      <c r="E29" s="5"/>
      <c r="F29" s="5"/>
      <c r="G29" s="55">
        <f>G23*100</f>
        <v>5.2631578947368416</v>
      </c>
      <c r="H29" s="5"/>
      <c r="I29" s="1"/>
      <c r="J29" s="1"/>
      <c r="K29" s="1"/>
      <c r="L29" s="1"/>
      <c r="M29" s="97"/>
      <c r="N29" s="1"/>
    </row>
    <row r="30" spans="2:14" ht="38.1" customHeight="1" x14ac:dyDescent="0.25">
      <c r="B30" s="94"/>
      <c r="C30" s="5"/>
      <c r="D30" s="5"/>
      <c r="E30" s="5"/>
      <c r="F30" s="5"/>
      <c r="G30" s="5"/>
      <c r="H30" s="5"/>
      <c r="I30" s="1"/>
      <c r="J30" s="1"/>
      <c r="K30" s="1"/>
      <c r="L30" s="1"/>
      <c r="M30" s="97"/>
      <c r="N30" s="1"/>
    </row>
    <row r="31" spans="2:14" ht="38.1" customHeight="1" x14ac:dyDescent="0.25">
      <c r="B31" s="94"/>
      <c r="C31" s="461" t="s">
        <v>28</v>
      </c>
      <c r="D31" s="461"/>
      <c r="E31" s="461"/>
      <c r="F31" s="461"/>
      <c r="G31" s="461"/>
      <c r="H31" s="461"/>
      <c r="I31" s="461"/>
      <c r="J31" s="461"/>
      <c r="K31" s="461"/>
      <c r="L31" s="1"/>
      <c r="M31" s="219"/>
      <c r="N31" s="1"/>
    </row>
    <row r="32" spans="2:14" ht="38.1" customHeight="1" x14ac:dyDescent="0.25">
      <c r="B32" s="94"/>
      <c r="C32" s="220"/>
      <c r="D32" s="220"/>
      <c r="E32" s="220"/>
      <c r="F32" s="220"/>
      <c r="G32" s="220"/>
      <c r="H32" s="220"/>
      <c r="I32" s="220"/>
      <c r="J32" s="220"/>
      <c r="K32" s="220"/>
      <c r="L32" s="1"/>
      <c r="M32" s="221"/>
      <c r="N32" s="1"/>
    </row>
    <row r="33" spans="2:14" ht="38.1" customHeight="1" x14ac:dyDescent="0.25">
      <c r="B33" s="94"/>
      <c r="C33" s="1"/>
      <c r="D33" s="462" t="s">
        <v>5</v>
      </c>
      <c r="E33" s="462"/>
      <c r="F33" s="462"/>
      <c r="G33" s="462"/>
      <c r="H33" s="1"/>
      <c r="I33" s="1"/>
      <c r="J33" s="1"/>
      <c r="K33" s="1"/>
      <c r="L33" s="1"/>
      <c r="M33" s="97"/>
      <c r="N33" s="1"/>
    </row>
    <row r="34" spans="2:14" ht="38.1" customHeight="1" x14ac:dyDescent="0.25">
      <c r="B34" s="94"/>
      <c r="C34" s="1"/>
      <c r="D34" s="463" t="s">
        <v>14</v>
      </c>
      <c r="E34" s="463"/>
      <c r="F34" s="463"/>
      <c r="G34" s="179" t="s">
        <v>6</v>
      </c>
      <c r="H34" s="217"/>
      <c r="I34" s="1"/>
      <c r="J34" s="1"/>
      <c r="K34" s="1"/>
      <c r="L34" s="1"/>
      <c r="M34" s="97"/>
      <c r="N34" s="1"/>
    </row>
    <row r="35" spans="2:14" ht="38.1" customHeight="1" x14ac:dyDescent="0.25">
      <c r="B35" s="94"/>
      <c r="C35" s="1"/>
      <c r="D35" s="3">
        <f>$G$21*D12</f>
        <v>0.47368421052631576</v>
      </c>
      <c r="E35" s="4">
        <f>$G$22*E12</f>
        <v>0.47368421052631576</v>
      </c>
      <c r="F35" s="4">
        <f>$G$23*F12</f>
        <v>0.47368421052631576</v>
      </c>
      <c r="G35" s="9">
        <f>SUM(C35:F35)</f>
        <v>1.4210526315789473</v>
      </c>
      <c r="H35" s="5"/>
      <c r="I35" s="1"/>
      <c r="J35" s="1"/>
      <c r="K35" s="1"/>
      <c r="L35" s="1"/>
      <c r="M35" s="97"/>
      <c r="N35" s="1"/>
    </row>
    <row r="36" spans="2:14" ht="38.1" customHeight="1" x14ac:dyDescent="0.25">
      <c r="B36" s="94"/>
      <c r="C36" s="1"/>
      <c r="D36" s="6">
        <f>$G$21*D13</f>
        <v>0.47368421052631576</v>
      </c>
      <c r="E36" s="5">
        <f>$G$22*E13</f>
        <v>0.47368421052631576</v>
      </c>
      <c r="F36" s="5">
        <f>$G$23*F13</f>
        <v>0.47368421052631576</v>
      </c>
      <c r="G36" s="10">
        <f>SUM(C36:F36)</f>
        <v>1.4210526315789473</v>
      </c>
      <c r="H36" s="5"/>
      <c r="I36" s="1"/>
      <c r="J36" s="1"/>
      <c r="K36" s="1"/>
      <c r="L36" s="1"/>
      <c r="M36" s="97"/>
      <c r="N36" s="1"/>
    </row>
    <row r="37" spans="2:14" ht="38.1" customHeight="1" x14ac:dyDescent="0.25">
      <c r="B37" s="94"/>
      <c r="C37" s="1"/>
      <c r="D37" s="7">
        <f>$G$21*D14</f>
        <v>5.2631578947368418E-2</v>
      </c>
      <c r="E37" s="8">
        <f>$G$22*E14</f>
        <v>5.2631578947368418E-2</v>
      </c>
      <c r="F37" s="8">
        <f>$G$23*F14</f>
        <v>5.2631578947368418E-2</v>
      </c>
      <c r="G37" s="11">
        <f>SUM(C37:F37)</f>
        <v>0.15789473684210525</v>
      </c>
      <c r="H37" s="5"/>
      <c r="I37" s="1"/>
      <c r="J37" s="1"/>
      <c r="K37" s="1"/>
      <c r="L37" s="1"/>
      <c r="M37" s="97"/>
      <c r="N37" s="1"/>
    </row>
    <row r="38" spans="2:14" ht="38.1" customHeight="1" x14ac:dyDescent="0.25">
      <c r="B38" s="94"/>
      <c r="C38" s="1"/>
      <c r="D38" s="5"/>
      <c r="E38" s="5"/>
      <c r="F38" s="5"/>
      <c r="G38" s="5"/>
      <c r="H38" s="5"/>
      <c r="I38" s="1"/>
      <c r="J38" s="1"/>
      <c r="K38" s="1"/>
      <c r="L38" s="1"/>
      <c r="M38" s="97"/>
      <c r="N38" s="1"/>
    </row>
    <row r="39" spans="2:14" ht="38.1" customHeight="1" x14ac:dyDescent="0.25">
      <c r="B39" s="94"/>
      <c r="C39" s="1"/>
      <c r="D39" s="1"/>
      <c r="E39" s="222"/>
      <c r="F39" s="222"/>
      <c r="G39" s="193" t="s">
        <v>11</v>
      </c>
      <c r="H39" s="1"/>
      <c r="I39" s="1"/>
      <c r="J39" s="1"/>
      <c r="K39" s="1"/>
      <c r="L39" s="1"/>
      <c r="M39" s="97"/>
      <c r="N39" s="1"/>
    </row>
    <row r="40" spans="2:14" ht="52.5" customHeight="1" x14ac:dyDescent="0.25">
      <c r="B40" s="94"/>
      <c r="C40" s="1"/>
      <c r="D40" s="1"/>
      <c r="E40" s="1"/>
      <c r="F40" s="1"/>
      <c r="G40" s="179" t="s">
        <v>18</v>
      </c>
      <c r="H40" s="12"/>
      <c r="I40" s="1"/>
      <c r="J40" s="1"/>
      <c r="K40" s="1"/>
      <c r="L40" s="1"/>
      <c r="M40" s="97"/>
      <c r="N40" s="1"/>
    </row>
    <row r="41" spans="2:14" ht="38.1" customHeight="1" x14ac:dyDescent="0.25">
      <c r="B41" s="94"/>
      <c r="C41" s="1"/>
      <c r="D41" s="1"/>
      <c r="E41" s="1"/>
      <c r="F41" s="1"/>
      <c r="G41" s="9">
        <f>G35/G21</f>
        <v>3</v>
      </c>
      <c r="H41" s="5"/>
      <c r="I41" s="1"/>
      <c r="J41" s="1"/>
      <c r="K41" s="1"/>
      <c r="L41" s="1"/>
      <c r="M41" s="97"/>
      <c r="N41" s="1"/>
    </row>
    <row r="42" spans="2:14" ht="38.1" customHeight="1" x14ac:dyDescent="0.25">
      <c r="B42" s="94"/>
      <c r="C42" s="1"/>
      <c r="D42" s="13"/>
      <c r="E42" s="1"/>
      <c r="F42" s="1"/>
      <c r="G42" s="10">
        <f>G36/G22</f>
        <v>3</v>
      </c>
      <c r="H42" s="5"/>
      <c r="I42" s="1"/>
      <c r="J42" s="1"/>
      <c r="K42" s="1"/>
      <c r="L42" s="1"/>
      <c r="M42" s="97"/>
      <c r="N42" s="1"/>
    </row>
    <row r="43" spans="2:14" ht="38.1" customHeight="1" x14ac:dyDescent="0.25">
      <c r="B43" s="94"/>
      <c r="C43" s="1"/>
      <c r="D43" s="5"/>
      <c r="E43" s="1"/>
      <c r="F43" s="1"/>
      <c r="G43" s="10">
        <f>G37/G23</f>
        <v>3</v>
      </c>
      <c r="H43" s="5"/>
      <c r="I43" s="1"/>
      <c r="J43" s="1"/>
      <c r="K43" s="1"/>
      <c r="L43" s="1"/>
      <c r="M43" s="97"/>
      <c r="N43" s="1"/>
    </row>
    <row r="44" spans="2:14" ht="38.1" customHeight="1" x14ac:dyDescent="0.25">
      <c r="B44" s="94"/>
      <c r="C44" s="1"/>
      <c r="D44" s="5"/>
      <c r="E44" s="1"/>
      <c r="F44" s="179" t="s">
        <v>1</v>
      </c>
      <c r="G44" s="39">
        <f>SUM(G41:G43)</f>
        <v>9</v>
      </c>
      <c r="H44" s="5"/>
      <c r="I44" s="1"/>
      <c r="J44" s="1"/>
      <c r="K44" s="1"/>
      <c r="L44" s="1"/>
      <c r="M44" s="97"/>
      <c r="N44" s="1"/>
    </row>
    <row r="45" spans="2:14" ht="38.1" customHeight="1" x14ac:dyDescent="0.25">
      <c r="B45" s="94"/>
      <c r="C45" s="1"/>
      <c r="D45" s="5"/>
      <c r="E45" s="1"/>
      <c r="F45" s="179" t="s">
        <v>8</v>
      </c>
      <c r="G45" s="39">
        <f>G44/3</f>
        <v>3</v>
      </c>
      <c r="H45" s="5"/>
      <c r="I45" s="1"/>
      <c r="J45" s="1"/>
      <c r="K45" s="1"/>
      <c r="L45" s="1"/>
      <c r="M45" s="97"/>
      <c r="N45" s="1"/>
    </row>
    <row r="46" spans="2:14" ht="38.1" customHeight="1" x14ac:dyDescent="0.25">
      <c r="B46" s="94"/>
      <c r="C46" s="1"/>
      <c r="D46" s="5"/>
      <c r="E46" s="1"/>
      <c r="F46" s="1"/>
      <c r="G46" s="5"/>
      <c r="H46" s="5"/>
      <c r="I46" s="1"/>
      <c r="J46" s="1"/>
      <c r="K46" s="1"/>
      <c r="L46" s="1"/>
      <c r="M46" s="97"/>
      <c r="N46" s="1"/>
    </row>
    <row r="47" spans="2:14" ht="38.1" customHeight="1" x14ac:dyDescent="0.25">
      <c r="B47" s="94"/>
      <c r="C47" s="464" t="s">
        <v>20</v>
      </c>
      <c r="D47" s="464"/>
      <c r="E47" s="464"/>
      <c r="F47" s="179" t="s">
        <v>9</v>
      </c>
      <c r="G47" s="14">
        <f>(G45-3)/2</f>
        <v>0</v>
      </c>
      <c r="H47" s="1"/>
      <c r="I47" s="1"/>
      <c r="J47" s="1"/>
      <c r="K47" s="1"/>
      <c r="L47" s="1"/>
      <c r="M47" s="97"/>
      <c r="N47" s="1"/>
    </row>
    <row r="48" spans="2:14" ht="38.1" customHeight="1" x14ac:dyDescent="0.25">
      <c r="B48" s="94"/>
      <c r="C48" s="456" t="s">
        <v>32</v>
      </c>
      <c r="D48" s="456"/>
      <c r="E48" s="456"/>
      <c r="F48" s="179" t="s">
        <v>10</v>
      </c>
      <c r="G48" s="39">
        <f>G47/0.525</f>
        <v>0</v>
      </c>
      <c r="H48" s="5"/>
      <c r="I48" s="1"/>
      <c r="J48" s="1"/>
      <c r="K48" s="1"/>
      <c r="L48" s="1"/>
      <c r="M48" s="97"/>
      <c r="N48" s="1"/>
    </row>
    <row r="49" spans="2:14" ht="38.1" customHeight="1" x14ac:dyDescent="0.25">
      <c r="B49" s="94"/>
      <c r="C49" s="1"/>
      <c r="D49" s="1"/>
      <c r="E49" s="1"/>
      <c r="F49" s="1"/>
      <c r="G49" s="1"/>
      <c r="H49" s="5"/>
      <c r="I49" s="15"/>
      <c r="J49" s="15"/>
      <c r="K49" s="15"/>
      <c r="L49" s="1"/>
      <c r="M49" s="96"/>
      <c r="N49" s="15"/>
    </row>
    <row r="50" spans="2:14" ht="38.1" customHeight="1" x14ac:dyDescent="0.25">
      <c r="B50" s="94"/>
      <c r="C50" s="16"/>
      <c r="D50" s="16"/>
      <c r="E50" s="16"/>
      <c r="F50" s="12"/>
      <c r="G50" s="5"/>
      <c r="H50" s="5"/>
      <c r="I50" s="15"/>
      <c r="J50" s="15"/>
      <c r="K50" s="15"/>
      <c r="L50" s="1"/>
      <c r="M50" s="96"/>
      <c r="N50" s="15"/>
    </row>
    <row r="51" spans="2:14" ht="15.75" x14ac:dyDescent="0.25">
      <c r="B51" s="94"/>
      <c r="C51" s="457" t="s">
        <v>25</v>
      </c>
      <c r="D51" s="457"/>
      <c r="E51" s="457"/>
      <c r="F51" s="457"/>
      <c r="G51" s="457"/>
      <c r="H51" s="457"/>
      <c r="I51" s="457"/>
      <c r="J51" s="457"/>
      <c r="K51" s="457"/>
      <c r="L51" s="1"/>
      <c r="M51" s="96"/>
      <c r="N51" s="15"/>
    </row>
    <row r="52" spans="2:14" ht="15.75" x14ac:dyDescent="0.25">
      <c r="B52" s="94"/>
      <c r="C52" s="457"/>
      <c r="D52" s="457"/>
      <c r="E52" s="457"/>
      <c r="F52" s="457"/>
      <c r="G52" s="457"/>
      <c r="H52" s="457"/>
      <c r="I52" s="457"/>
      <c r="J52" s="457"/>
      <c r="K52" s="457"/>
      <c r="L52" s="1"/>
      <c r="M52" s="96"/>
      <c r="N52" s="15"/>
    </row>
    <row r="53" spans="2:14" ht="15.75" x14ac:dyDescent="0.25">
      <c r="B53" s="94"/>
      <c r="C53" s="458" t="s">
        <v>29</v>
      </c>
      <c r="D53" s="458"/>
      <c r="E53" s="458"/>
      <c r="F53" s="458"/>
      <c r="G53" s="458"/>
      <c r="H53" s="458"/>
      <c r="I53" s="458"/>
      <c r="J53" s="458"/>
      <c r="K53" s="458"/>
      <c r="L53" s="1"/>
      <c r="M53" s="96"/>
      <c r="N53" s="15"/>
    </row>
    <row r="54" spans="2:14" ht="15.75" x14ac:dyDescent="0.25"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96"/>
      <c r="N54" s="15"/>
    </row>
    <row r="55" spans="2:14" ht="15.75" x14ac:dyDescent="0.25">
      <c r="B55" s="94"/>
      <c r="C55" s="16"/>
      <c r="D55" s="16"/>
      <c r="E55" s="16"/>
      <c r="F55" s="213"/>
      <c r="G55" s="213"/>
      <c r="H55" s="5"/>
      <c r="I55" s="15"/>
      <c r="J55" s="15"/>
      <c r="K55" s="15"/>
      <c r="L55" s="1"/>
      <c r="M55" s="96"/>
      <c r="N55" s="15"/>
    </row>
    <row r="56" spans="2:14" ht="15.75" x14ac:dyDescent="0.25">
      <c r="B56" s="94"/>
      <c r="C56" s="1"/>
      <c r="D56" s="1"/>
      <c r="E56" s="1"/>
      <c r="F56" s="213"/>
      <c r="G56" s="213"/>
      <c r="H56" s="1"/>
      <c r="I56" s="15"/>
      <c r="J56" s="15"/>
      <c r="K56" s="15"/>
      <c r="L56" s="1"/>
      <c r="M56" s="96"/>
      <c r="N56" s="15"/>
    </row>
    <row r="57" spans="2:14" ht="16.5" thickBot="1" x14ac:dyDescent="0.3">
      <c r="B57" s="98"/>
      <c r="C57" s="99"/>
      <c r="D57" s="99"/>
      <c r="E57" s="99"/>
      <c r="F57" s="99"/>
      <c r="G57" s="99"/>
      <c r="H57" s="99"/>
      <c r="I57" s="223"/>
      <c r="J57" s="223"/>
      <c r="K57" s="223"/>
      <c r="L57" s="99"/>
      <c r="M57" s="224"/>
      <c r="N57" s="15"/>
    </row>
    <row r="58" spans="2:14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15"/>
      <c r="N58" s="1"/>
    </row>
  </sheetData>
  <mergeCells count="15">
    <mergeCell ref="C10:F10"/>
    <mergeCell ref="B2:M2"/>
    <mergeCell ref="C4:K4"/>
    <mergeCell ref="C5:M5"/>
    <mergeCell ref="C6:M6"/>
    <mergeCell ref="C8:F8"/>
    <mergeCell ref="C48:E48"/>
    <mergeCell ref="C51:K52"/>
    <mergeCell ref="C53:K53"/>
    <mergeCell ref="C18:K18"/>
    <mergeCell ref="C19:G19"/>
    <mergeCell ref="C31:K31"/>
    <mergeCell ref="D33:G33"/>
    <mergeCell ref="D34:F34"/>
    <mergeCell ref="C47:E47"/>
  </mergeCells>
  <conditionalFormatting sqref="G27:G29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{CCB7B417-D39D-46F1-B75F-9A27F4006611}</x14:id>
        </ext>
      </extLst>
    </cfRule>
  </conditionalFormatting>
  <conditionalFormatting sqref="G48">
    <cfRule type="cellIs" dxfId="33" priority="1" operator="greaterThanOrEqual">
      <formula>0.04</formula>
    </cfRule>
    <cfRule type="cellIs" dxfId="32" priority="2" operator="lessThan">
      <formula>0.04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B7B417-D39D-46F1-B75F-9A27F4006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80E4-ABFD-417A-96D9-FD98FDC884F4}">
  <sheetPr>
    <tabColor theme="7"/>
  </sheetPr>
  <dimension ref="C1:BZ128"/>
  <sheetViews>
    <sheetView showGridLines="0" zoomScale="70" zoomScaleNormal="70" zoomScaleSheetLayoutView="115" workbookViewId="0">
      <selection activeCell="BW28" sqref="BW28"/>
    </sheetView>
  </sheetViews>
  <sheetFormatPr baseColWidth="10" defaultColWidth="11.42578125" defaultRowHeight="15.75" x14ac:dyDescent="0.25"/>
  <cols>
    <col min="1" max="3" width="5.7109375" style="1" customWidth="1"/>
    <col min="4" max="4" width="18.140625" style="1" customWidth="1"/>
    <col min="5" max="5" width="20.28515625" style="1" customWidth="1"/>
    <col min="7" max="7" width="7.5703125" style="1" customWidth="1"/>
    <col min="8" max="8" width="13.7109375" style="1" customWidth="1"/>
    <col min="9" max="12" width="11.42578125" style="1"/>
    <col min="13" max="13" width="13" style="1" customWidth="1"/>
    <col min="14" max="14" width="18.7109375" style="1" customWidth="1"/>
    <col min="15" max="18" width="11.42578125" style="1"/>
    <col min="22" max="22" width="24.5703125" customWidth="1"/>
    <col min="23" max="23" width="14.140625" customWidth="1"/>
    <col min="24" max="24" width="13.85546875" customWidth="1"/>
    <col min="25" max="25" width="17.28515625" customWidth="1"/>
    <col min="26" max="27" width="21.42578125" customWidth="1"/>
    <col min="28" max="28" width="16.5703125" style="1" customWidth="1"/>
    <col min="29" max="29" width="11.42578125" style="1"/>
    <col min="30" max="30" width="22.28515625" style="1" customWidth="1"/>
    <col min="31" max="33" width="11.42578125" style="1"/>
    <col min="34" max="34" width="11.42578125" style="1" customWidth="1"/>
    <col min="35" max="35" width="13.85546875" style="1" customWidth="1"/>
    <col min="36" max="36" width="18.7109375" style="1" customWidth="1"/>
    <col min="37" max="40" width="11.42578125" style="1"/>
    <col min="41" max="41" width="23.28515625" style="1" customWidth="1"/>
    <col min="42" max="45" width="11.42578125" style="1"/>
    <col min="46" max="46" width="13.7109375" style="1" customWidth="1"/>
    <col min="47" max="47" width="18.7109375" style="1" customWidth="1"/>
    <col min="48" max="51" width="11.42578125" style="1"/>
    <col min="52" max="52" width="23.28515625" style="1" bestFit="1" customWidth="1"/>
    <col min="53" max="56" width="11.42578125" style="1"/>
    <col min="57" max="57" width="13.85546875" style="1" customWidth="1"/>
    <col min="58" max="58" width="16.140625" style="1" customWidth="1"/>
    <col min="59" max="62" width="11.42578125" style="1"/>
    <col min="63" max="63" width="5.7109375" style="1" customWidth="1"/>
    <col min="64" max="64" width="18.140625" style="1" customWidth="1"/>
    <col min="65" max="65" width="20.28515625" style="1" customWidth="1"/>
    <col min="67" max="67" width="7.5703125" style="1" customWidth="1"/>
    <col min="68" max="68" width="13.7109375" style="1" customWidth="1"/>
    <col min="69" max="72" width="11.42578125" style="1"/>
    <col min="73" max="73" width="13" style="1" customWidth="1"/>
    <col min="74" max="74" width="18.7109375" style="1" customWidth="1"/>
    <col min="75" max="16384" width="11.42578125" style="1"/>
  </cols>
  <sheetData>
    <row r="1" spans="3:78" ht="16.5" thickBot="1" x14ac:dyDescent="0.3"/>
    <row r="2" spans="3:78" s="323" customFormat="1" ht="45.75" customHeight="1" thickBot="1" x14ac:dyDescent="0.3">
      <c r="C2" s="483" t="s">
        <v>149</v>
      </c>
      <c r="D2" s="484"/>
      <c r="E2" s="484"/>
      <c r="F2" s="484"/>
      <c r="G2" s="484" t="s">
        <v>155</v>
      </c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5"/>
      <c r="S2" s="322"/>
      <c r="T2" s="483" t="s">
        <v>92</v>
      </c>
      <c r="U2" s="484"/>
      <c r="V2" s="484"/>
      <c r="W2" s="484"/>
      <c r="X2" s="484"/>
      <c r="Y2" s="484"/>
      <c r="Z2" s="484"/>
      <c r="AA2" s="484"/>
      <c r="AB2" s="485"/>
      <c r="AC2" s="483" t="s">
        <v>156</v>
      </c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  <c r="BG2" s="484"/>
      <c r="BH2" s="484"/>
      <c r="BI2" s="484"/>
      <c r="BJ2" s="485"/>
      <c r="BK2" s="483" t="s">
        <v>187</v>
      </c>
      <c r="BL2" s="484"/>
      <c r="BM2" s="484"/>
      <c r="BN2" s="484"/>
      <c r="BO2" s="484" t="s">
        <v>188</v>
      </c>
      <c r="BP2" s="484"/>
      <c r="BQ2" s="484"/>
      <c r="BR2" s="484"/>
      <c r="BS2" s="484"/>
      <c r="BT2" s="484"/>
      <c r="BU2" s="484"/>
      <c r="BV2" s="484"/>
      <c r="BW2" s="484"/>
      <c r="BX2" s="484"/>
      <c r="BY2" s="484"/>
      <c r="BZ2" s="485"/>
    </row>
    <row r="3" spans="3:78" ht="39.950000000000003" customHeight="1" x14ac:dyDescent="1.25">
      <c r="C3" s="203"/>
      <c r="D3" s="204"/>
      <c r="E3" s="204"/>
      <c r="F3" s="205"/>
      <c r="G3" s="93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3"/>
      <c r="T3" s="169"/>
      <c r="U3" s="170"/>
      <c r="V3" s="177"/>
      <c r="W3" s="177"/>
      <c r="X3" s="177"/>
      <c r="Y3" s="177"/>
      <c r="Z3" s="177"/>
      <c r="AA3" s="177"/>
      <c r="AB3" s="178"/>
      <c r="AC3" s="102"/>
      <c r="AD3" s="499"/>
      <c r="AE3" s="499"/>
      <c r="AF3" s="499"/>
      <c r="AG3" s="499"/>
      <c r="AH3" s="499"/>
      <c r="AI3" s="499"/>
      <c r="AJ3" s="499"/>
      <c r="AK3" s="101"/>
      <c r="AL3" s="101"/>
      <c r="AM3" s="101"/>
      <c r="AN3" s="101"/>
      <c r="AO3" s="101"/>
      <c r="AP3" s="101"/>
      <c r="AQ3" s="101"/>
      <c r="AR3" s="101"/>
      <c r="AS3" s="101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3"/>
      <c r="BK3" s="203"/>
      <c r="BL3" s="204"/>
      <c r="BM3" s="204"/>
      <c r="BN3" s="205"/>
      <c r="BO3" s="93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3"/>
    </row>
    <row r="4" spans="3:78" s="136" customFormat="1" ht="15.75" customHeight="1" x14ac:dyDescent="1.25">
      <c r="C4" s="206"/>
      <c r="D4" s="202"/>
      <c r="E4" s="202"/>
      <c r="F4" s="207"/>
      <c r="G4" s="135"/>
      <c r="H4" s="486" t="s">
        <v>24</v>
      </c>
      <c r="I4" s="486"/>
      <c r="J4" s="486"/>
      <c r="K4" s="486"/>
      <c r="L4" s="486"/>
      <c r="M4" s="486"/>
      <c r="N4" s="486"/>
      <c r="O4" s="486"/>
      <c r="P4" s="486"/>
      <c r="Q4" s="486"/>
      <c r="R4" s="487"/>
      <c r="S4" s="134"/>
      <c r="T4" s="488" t="s">
        <v>135</v>
      </c>
      <c r="U4" s="468"/>
      <c r="V4" s="468"/>
      <c r="W4" s="468"/>
      <c r="X4" s="468"/>
      <c r="Y4" s="468"/>
      <c r="Z4" s="468"/>
      <c r="AA4" s="468"/>
      <c r="AB4" s="489"/>
      <c r="AI4" s="265" t="s">
        <v>24</v>
      </c>
      <c r="AJ4" s="265"/>
      <c r="AK4" s="265"/>
      <c r="AL4" s="265"/>
      <c r="AM4" s="265"/>
      <c r="AN4" s="265"/>
      <c r="AO4" s="265"/>
      <c r="AP4" s="265"/>
      <c r="AQ4" s="265"/>
      <c r="AR4" s="265"/>
      <c r="AS4" s="137"/>
      <c r="BJ4" s="138"/>
      <c r="BK4" s="206"/>
      <c r="BL4" s="202"/>
      <c r="BM4" s="202"/>
      <c r="BN4" s="207"/>
      <c r="BO4" s="135"/>
      <c r="BP4" s="486" t="s">
        <v>24</v>
      </c>
      <c r="BQ4" s="486"/>
      <c r="BR4" s="486"/>
      <c r="BS4" s="486"/>
      <c r="BT4" s="486"/>
      <c r="BU4" s="486"/>
      <c r="BV4" s="486"/>
      <c r="BW4" s="486"/>
      <c r="BX4" s="486"/>
      <c r="BY4" s="486"/>
      <c r="BZ4" s="487"/>
    </row>
    <row r="5" spans="3:78" ht="45" customHeight="1" x14ac:dyDescent="1.25">
      <c r="C5" s="206"/>
      <c r="D5" s="202"/>
      <c r="E5" s="202"/>
      <c r="F5" s="207"/>
      <c r="G5" s="94"/>
      <c r="H5" s="469" t="s">
        <v>122</v>
      </c>
      <c r="I5" s="469"/>
      <c r="J5" s="469"/>
      <c r="K5" s="469"/>
      <c r="L5" s="469"/>
      <c r="M5" s="469"/>
      <c r="N5" s="469"/>
      <c r="O5" s="469"/>
      <c r="P5" s="469"/>
      <c r="Q5" s="469"/>
      <c r="R5" s="470"/>
      <c r="T5" s="171"/>
      <c r="U5" s="490" t="s">
        <v>122</v>
      </c>
      <c r="V5" s="490"/>
      <c r="W5" s="490"/>
      <c r="X5" s="490"/>
      <c r="Y5" s="490"/>
      <c r="Z5" s="490"/>
      <c r="AA5" s="490"/>
      <c r="AB5" s="491"/>
      <c r="AH5" s="469" t="s">
        <v>122</v>
      </c>
      <c r="AI5" s="469"/>
      <c r="AJ5" s="469"/>
      <c r="AK5" s="469"/>
      <c r="AL5" s="469"/>
      <c r="AM5" s="469"/>
      <c r="AN5" s="469"/>
      <c r="AO5" s="469"/>
      <c r="AP5" s="469"/>
      <c r="AQ5" s="30"/>
      <c r="AR5" s="30"/>
      <c r="AS5" s="30"/>
      <c r="BJ5" s="97"/>
      <c r="BK5" s="206"/>
      <c r="BL5" s="202"/>
      <c r="BM5" s="202"/>
      <c r="BN5" s="207"/>
      <c r="BO5" s="94"/>
      <c r="BP5" s="469" t="s">
        <v>122</v>
      </c>
      <c r="BQ5" s="469"/>
      <c r="BR5" s="469"/>
      <c r="BS5" s="469"/>
      <c r="BT5" s="469"/>
      <c r="BU5" s="469"/>
      <c r="BV5" s="469"/>
      <c r="BW5" s="469"/>
      <c r="BX5" s="469"/>
      <c r="BY5" s="469"/>
      <c r="BZ5" s="470"/>
    </row>
    <row r="6" spans="3:78" ht="27" customHeight="1" x14ac:dyDescent="1.25">
      <c r="C6" s="206"/>
      <c r="D6" s="202"/>
      <c r="E6" s="202"/>
      <c r="F6" s="207"/>
      <c r="G6" s="117"/>
      <c r="H6" s="469" t="s">
        <v>123</v>
      </c>
      <c r="I6" s="469"/>
      <c r="J6" s="469"/>
      <c r="K6" s="469"/>
      <c r="L6" s="469"/>
      <c r="M6" s="469"/>
      <c r="N6" s="469"/>
      <c r="O6" s="469"/>
      <c r="P6" s="469"/>
      <c r="Q6" s="469"/>
      <c r="R6" s="470"/>
      <c r="T6" s="171"/>
      <c r="U6" s="490" t="s">
        <v>136</v>
      </c>
      <c r="V6" s="490"/>
      <c r="W6" s="490"/>
      <c r="X6" s="490"/>
      <c r="Y6" s="490"/>
      <c r="Z6" s="490"/>
      <c r="AA6" s="490"/>
      <c r="AB6" s="491"/>
      <c r="AH6" s="469" t="s">
        <v>123</v>
      </c>
      <c r="AI6" s="469"/>
      <c r="AJ6" s="469"/>
      <c r="AK6" s="469"/>
      <c r="AL6" s="469"/>
      <c r="AM6" s="469"/>
      <c r="AN6" s="469"/>
      <c r="AO6" s="469"/>
      <c r="AP6" s="469"/>
      <c r="AQ6" s="30"/>
      <c r="AR6" s="30"/>
      <c r="AS6" s="30"/>
      <c r="BJ6" s="97"/>
      <c r="BK6" s="206"/>
      <c r="BL6" s="202"/>
      <c r="BM6" s="202"/>
      <c r="BN6" s="207"/>
      <c r="BO6" s="117"/>
      <c r="BP6" s="469" t="s">
        <v>123</v>
      </c>
      <c r="BQ6" s="469"/>
      <c r="BR6" s="469"/>
      <c r="BS6" s="469"/>
      <c r="BT6" s="469"/>
      <c r="BU6" s="469"/>
      <c r="BV6" s="469"/>
      <c r="BW6" s="469"/>
      <c r="BX6" s="469"/>
      <c r="BY6" s="469"/>
      <c r="BZ6" s="470"/>
    </row>
    <row r="7" spans="3:78" ht="15.75" customHeight="1" x14ac:dyDescent="1.25">
      <c r="C7" s="206"/>
      <c r="D7" s="202"/>
      <c r="E7" s="202"/>
      <c r="F7" s="207"/>
      <c r="G7" s="117"/>
      <c r="H7" s="30"/>
      <c r="I7" s="30"/>
      <c r="J7" s="30"/>
      <c r="K7" s="30"/>
      <c r="L7" s="30"/>
      <c r="M7" s="30"/>
      <c r="N7" s="30"/>
      <c r="O7" s="30"/>
      <c r="P7" s="30"/>
      <c r="Q7" s="30"/>
      <c r="R7" s="121"/>
      <c r="T7" s="171"/>
      <c r="U7" s="180"/>
      <c r="V7" s="180"/>
      <c r="W7" s="180"/>
      <c r="X7" s="180"/>
      <c r="Y7" s="180"/>
      <c r="Z7" s="180"/>
      <c r="AA7" s="180"/>
      <c r="AB7" s="201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17"/>
      <c r="AO7" s="17"/>
      <c r="AP7" s="17"/>
      <c r="AQ7" s="17"/>
      <c r="AR7" s="17"/>
      <c r="AS7" s="17"/>
      <c r="BJ7" s="97"/>
      <c r="BK7" s="206"/>
      <c r="BL7" s="202"/>
      <c r="BM7" s="202"/>
      <c r="BN7" s="207"/>
      <c r="BO7" s="117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121"/>
    </row>
    <row r="8" spans="3:78" ht="15.75" customHeight="1" x14ac:dyDescent="1.25">
      <c r="C8" s="206"/>
      <c r="D8" s="202"/>
      <c r="E8" s="202"/>
      <c r="F8" s="207"/>
      <c r="G8" s="117"/>
      <c r="H8" s="478" t="s">
        <v>121</v>
      </c>
      <c r="I8" s="463"/>
      <c r="J8" s="463"/>
      <c r="K8" s="463"/>
      <c r="L8" s="463"/>
      <c r="M8" s="479"/>
      <c r="N8" s="17"/>
      <c r="O8" s="17"/>
      <c r="P8" s="17"/>
      <c r="Q8" s="17"/>
      <c r="R8" s="95"/>
      <c r="T8" s="171"/>
      <c r="V8" s="453" t="s">
        <v>137</v>
      </c>
      <c r="W8" s="453"/>
      <c r="X8" s="453"/>
      <c r="Y8" s="453"/>
      <c r="AA8" s="180"/>
      <c r="AB8" s="201"/>
      <c r="AD8" s="453" t="s">
        <v>53</v>
      </c>
      <c r="AE8" s="453"/>
      <c r="AF8" s="453"/>
      <c r="AG8" s="453"/>
      <c r="AH8" s="453"/>
      <c r="AI8" s="453"/>
      <c r="AJ8" s="37"/>
      <c r="AK8" s="37"/>
      <c r="AL8" s="37"/>
      <c r="AM8" s="37"/>
      <c r="AN8" s="17"/>
      <c r="AO8" s="453" t="s">
        <v>54</v>
      </c>
      <c r="AP8" s="453"/>
      <c r="AQ8" s="453"/>
      <c r="AR8" s="453"/>
      <c r="AS8" s="453"/>
      <c r="AT8" s="453"/>
      <c r="AZ8" s="453" t="s">
        <v>115</v>
      </c>
      <c r="BA8" s="453"/>
      <c r="BB8" s="453"/>
      <c r="BC8" s="453"/>
      <c r="BD8" s="453"/>
      <c r="BE8" s="453"/>
      <c r="BF8" s="17"/>
      <c r="BG8" s="17"/>
      <c r="BH8" s="17"/>
      <c r="BI8" s="17"/>
      <c r="BJ8" s="97"/>
      <c r="BK8" s="206"/>
      <c r="BL8" s="202"/>
      <c r="BM8" s="202"/>
      <c r="BN8" s="207"/>
      <c r="BO8" s="117"/>
      <c r="BP8" s="478" t="s">
        <v>121</v>
      </c>
      <c r="BQ8" s="463"/>
      <c r="BR8" s="463"/>
      <c r="BS8" s="463"/>
      <c r="BT8" s="463"/>
      <c r="BU8" s="479"/>
      <c r="BV8" s="17"/>
      <c r="BW8" s="17"/>
      <c r="BX8" s="17"/>
      <c r="BY8" s="17"/>
      <c r="BZ8" s="95"/>
    </row>
    <row r="9" spans="3:78" ht="15.75" customHeight="1" x14ac:dyDescent="1.25">
      <c r="C9" s="206"/>
      <c r="D9" s="202"/>
      <c r="E9" s="202"/>
      <c r="F9" s="207"/>
      <c r="G9" s="117"/>
      <c r="H9" s="17"/>
      <c r="I9" s="17"/>
      <c r="J9" s="17"/>
      <c r="K9" s="17"/>
      <c r="L9" s="17"/>
      <c r="M9" s="17"/>
      <c r="N9" s="17"/>
      <c r="O9" s="17"/>
      <c r="P9" s="17"/>
      <c r="Q9" s="17"/>
      <c r="R9" s="95"/>
      <c r="T9" s="171"/>
      <c r="AB9" s="97"/>
      <c r="AD9" s="30"/>
      <c r="AE9" s="30"/>
      <c r="AF9" s="30"/>
      <c r="AG9" s="30"/>
      <c r="AH9" s="30"/>
      <c r="AI9" s="30"/>
      <c r="AJ9" s="37"/>
      <c r="AK9" s="37"/>
      <c r="AL9" s="37"/>
      <c r="AM9" s="37"/>
      <c r="AN9" s="17"/>
      <c r="AO9" s="17"/>
      <c r="AP9" s="17"/>
      <c r="AQ9" s="17"/>
      <c r="AR9" s="17"/>
      <c r="AS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97"/>
      <c r="BK9" s="206"/>
      <c r="BL9" s="202"/>
      <c r="BM9" s="202"/>
      <c r="BN9" s="207"/>
      <c r="BO9" s="1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95"/>
    </row>
    <row r="10" spans="3:78" ht="15.75" customHeight="1" x14ac:dyDescent="1.25">
      <c r="C10" s="206"/>
      <c r="D10" s="202"/>
      <c r="E10" s="202"/>
      <c r="F10" s="207"/>
      <c r="G10" s="117"/>
      <c r="H10" s="480" t="s">
        <v>0</v>
      </c>
      <c r="I10" s="480"/>
      <c r="J10" s="480"/>
      <c r="K10" s="480"/>
      <c r="L10" s="480"/>
      <c r="M10" s="480"/>
      <c r="N10" s="17"/>
      <c r="O10" s="17"/>
      <c r="P10" s="17"/>
      <c r="Q10" s="17"/>
      <c r="R10" s="95"/>
      <c r="T10" s="171"/>
      <c r="V10" s="498" t="s">
        <v>0</v>
      </c>
      <c r="W10" s="498"/>
      <c r="X10" s="498"/>
      <c r="Y10" s="498"/>
      <c r="Z10" s="12"/>
      <c r="AA10" s="12"/>
      <c r="AB10" s="97"/>
      <c r="AD10" s="480" t="s">
        <v>0</v>
      </c>
      <c r="AE10" s="480"/>
      <c r="AF10" s="480"/>
      <c r="AG10" s="480"/>
      <c r="AH10" s="480"/>
      <c r="AI10" s="480"/>
      <c r="AJ10" s="37"/>
      <c r="AK10" s="37"/>
      <c r="AL10" s="37"/>
      <c r="AM10" s="37"/>
      <c r="AN10" s="17"/>
      <c r="AO10" s="480" t="s">
        <v>0</v>
      </c>
      <c r="AP10" s="480"/>
      <c r="AQ10" s="480"/>
      <c r="AR10" s="480"/>
      <c r="AS10" s="480"/>
      <c r="AT10" s="480"/>
      <c r="AU10" s="17"/>
      <c r="AV10" s="17"/>
      <c r="AW10" s="17"/>
      <c r="AX10" s="17"/>
      <c r="AZ10" s="480" t="s">
        <v>0</v>
      </c>
      <c r="BA10" s="480"/>
      <c r="BB10" s="480"/>
      <c r="BC10" s="480"/>
      <c r="BD10" s="480"/>
      <c r="BE10" s="480"/>
      <c r="BF10" s="17"/>
      <c r="BG10" s="17"/>
      <c r="BH10" s="17"/>
      <c r="BI10" s="17"/>
      <c r="BJ10" s="97"/>
      <c r="BK10" s="206"/>
      <c r="BL10" s="202"/>
      <c r="BM10" s="202"/>
      <c r="BN10" s="207"/>
      <c r="BO10" s="117"/>
      <c r="BP10" s="480" t="s">
        <v>0</v>
      </c>
      <c r="BQ10" s="480"/>
      <c r="BR10" s="480"/>
      <c r="BS10" s="480"/>
      <c r="BT10" s="480"/>
      <c r="BU10" s="480"/>
      <c r="BV10" s="17"/>
      <c r="BW10" s="17"/>
      <c r="BX10" s="17"/>
      <c r="BY10" s="17"/>
      <c r="BZ10" s="95"/>
    </row>
    <row r="11" spans="3:78" ht="71.25" customHeight="1" x14ac:dyDescent="1.25">
      <c r="C11" s="206"/>
      <c r="D11" s="179" t="s">
        <v>16</v>
      </c>
      <c r="E11" s="148" t="s">
        <v>150</v>
      </c>
      <c r="F11" s="207"/>
      <c r="G11" s="117"/>
      <c r="H11" s="148" t="s">
        <v>121</v>
      </c>
      <c r="I11" s="149" t="str">
        <f>H12</f>
        <v>más de 8 personas</v>
      </c>
      <c r="J11" s="149" t="str">
        <f>H13</f>
        <v>5 a 8 personas</v>
      </c>
      <c r="K11" s="149" t="str">
        <f>H14</f>
        <v>3 a 4 personas</v>
      </c>
      <c r="L11" s="149" t="str">
        <f>H15</f>
        <v>1 a 2 personas</v>
      </c>
      <c r="M11" s="149" t="str">
        <f>H16</f>
        <v>Ninguna</v>
      </c>
      <c r="N11" s="17"/>
      <c r="O11" s="17"/>
      <c r="P11" s="17"/>
      <c r="Q11" s="17"/>
      <c r="R11" s="95"/>
      <c r="T11" s="171"/>
      <c r="V11" s="179" t="s">
        <v>134</v>
      </c>
      <c r="W11" s="179" t="str">
        <f>+V12</f>
        <v>Presencia de personas de 0 a 14 años</v>
      </c>
      <c r="X11" s="179" t="str">
        <f>+V13</f>
        <v>Presencia de personas mayores a 65 años</v>
      </c>
      <c r="Y11" s="179" t="str">
        <f>+V14</f>
        <v>Porcentaje de viviendas con abastecimiento de agua las 24 horas</v>
      </c>
      <c r="Z11" s="182"/>
      <c r="AA11" s="182"/>
      <c r="AB11" s="97"/>
      <c r="AD11" s="149" t="s">
        <v>53</v>
      </c>
      <c r="AE11" s="149" t="str">
        <f>+AD12</f>
        <v>De 75% &lt; a &lt;= 100%</v>
      </c>
      <c r="AF11" s="149" t="str">
        <f>+AD13</f>
        <v>De 50% &lt; a &lt;= 75%</v>
      </c>
      <c r="AG11" s="149" t="str">
        <f>+AD14</f>
        <v>De 25% &lt; a &lt;= 50%</v>
      </c>
      <c r="AH11" s="149" t="str">
        <f>+AD15</f>
        <v>De 0% &lt; a &lt;= 25%</v>
      </c>
      <c r="AI11" s="149" t="str">
        <f>+AD16</f>
        <v>0%</v>
      </c>
      <c r="AJ11" s="37"/>
      <c r="AK11" s="37"/>
      <c r="AL11" s="37"/>
      <c r="AM11" s="37"/>
      <c r="AN11" s="17"/>
      <c r="AO11" s="149" t="s">
        <v>54</v>
      </c>
      <c r="AP11" s="149" t="str">
        <f>+AO12</f>
        <v>De 75% &lt; a &lt;= 100%</v>
      </c>
      <c r="AQ11" s="149" t="str">
        <f>+AO13</f>
        <v>De 50% &lt; a &lt;= 75%</v>
      </c>
      <c r="AR11" s="149" t="str">
        <f>+AO14</f>
        <v>De 25% &lt; a &lt;= 50%</v>
      </c>
      <c r="AS11" s="149" t="str">
        <f>+AO15</f>
        <v>De 0% &lt; a &lt;= 25%</v>
      </c>
      <c r="AT11" s="149" t="str">
        <f>+AO16</f>
        <v>0%</v>
      </c>
      <c r="AU11" s="17"/>
      <c r="AV11" s="17"/>
      <c r="AW11" s="17"/>
      <c r="AX11" s="17"/>
      <c r="AZ11" s="149" t="s">
        <v>115</v>
      </c>
      <c r="BA11" s="149" t="str">
        <f>+AZ12</f>
        <v>De 0% &lt; a &lt;= 20%</v>
      </c>
      <c r="BB11" s="149" t="str">
        <f>+AZ13</f>
        <v>De 20% &lt; a &lt;= 40%</v>
      </c>
      <c r="BC11" s="149" t="str">
        <f>+AZ14</f>
        <v>De 40% &lt; a &lt;= 60%</v>
      </c>
      <c r="BD11" s="149" t="str">
        <f>+AZ15</f>
        <v>De 60% &lt; a &lt;= 80%</v>
      </c>
      <c r="BE11" s="149" t="str">
        <f>+AZ16</f>
        <v>De 80% &lt; a &lt;= 100%</v>
      </c>
      <c r="BF11" s="17"/>
      <c r="BG11" s="17"/>
      <c r="BH11" s="17"/>
      <c r="BI11" s="17"/>
      <c r="BJ11" s="97"/>
      <c r="BK11" s="206"/>
      <c r="BL11" s="179" t="s">
        <v>16</v>
      </c>
      <c r="BM11" s="148" t="s">
        <v>193</v>
      </c>
      <c r="BN11" s="207"/>
      <c r="BO11" s="117"/>
      <c r="BP11" s="148" t="s">
        <v>121</v>
      </c>
      <c r="BQ11" s="149" t="str">
        <f>BP12</f>
        <v>Completo</v>
      </c>
      <c r="BR11" s="149" t="str">
        <f>BP13</f>
        <v>Muy poco</v>
      </c>
      <c r="BS11" s="149" t="str">
        <f>BP14</f>
        <v>Poco</v>
      </c>
      <c r="BT11" s="149" t="str">
        <f>BP15</f>
        <v>Ninguno</v>
      </c>
      <c r="BU11" s="149" t="str">
        <f>BP16</f>
        <v>No respondió</v>
      </c>
      <c r="BV11" s="17"/>
      <c r="BW11" s="17"/>
      <c r="BX11" s="17"/>
      <c r="BY11" s="17"/>
      <c r="BZ11" s="95"/>
    </row>
    <row r="12" spans="3:78" ht="49.5" customHeight="1" x14ac:dyDescent="1.25">
      <c r="C12" s="206"/>
      <c r="D12" s="148" t="s">
        <v>150</v>
      </c>
      <c r="E12" s="186">
        <v>1</v>
      </c>
      <c r="F12" s="207"/>
      <c r="G12" s="94"/>
      <c r="H12" s="150" t="s">
        <v>87</v>
      </c>
      <c r="I12" s="160">
        <v>1</v>
      </c>
      <c r="J12" s="156">
        <v>3</v>
      </c>
      <c r="K12" s="156">
        <v>4</v>
      </c>
      <c r="L12" s="156">
        <v>7</v>
      </c>
      <c r="M12" s="157">
        <v>9</v>
      </c>
      <c r="N12" s="25"/>
      <c r="O12" s="104"/>
      <c r="R12" s="97"/>
      <c r="T12" s="171"/>
      <c r="V12" s="179" t="s">
        <v>54</v>
      </c>
      <c r="W12" s="185">
        <v>1</v>
      </c>
      <c r="X12" s="60">
        <v>1</v>
      </c>
      <c r="Y12" s="61">
        <v>8</v>
      </c>
      <c r="Z12" s="183"/>
      <c r="AA12" s="183"/>
      <c r="AB12" s="97"/>
      <c r="AD12" s="149" t="s">
        <v>128</v>
      </c>
      <c r="AE12" s="160">
        <v>1</v>
      </c>
      <c r="AF12" s="64">
        <v>1</v>
      </c>
      <c r="AG12" s="64">
        <v>5</v>
      </c>
      <c r="AH12" s="64">
        <v>7</v>
      </c>
      <c r="AI12" s="65">
        <v>9</v>
      </c>
      <c r="AJ12" s="37"/>
      <c r="AK12" s="37"/>
      <c r="AL12" s="37"/>
      <c r="AM12" s="37"/>
      <c r="AO12" s="149" t="s">
        <v>128</v>
      </c>
      <c r="AP12" s="165">
        <v>1</v>
      </c>
      <c r="AQ12" s="64">
        <v>1</v>
      </c>
      <c r="AR12" s="64">
        <v>5</v>
      </c>
      <c r="AS12" s="64">
        <v>7</v>
      </c>
      <c r="AT12" s="65">
        <v>9</v>
      </c>
      <c r="AU12" s="25"/>
      <c r="AV12" s="104"/>
      <c r="AZ12" s="149" t="s">
        <v>116</v>
      </c>
      <c r="BA12" s="165">
        <v>1</v>
      </c>
      <c r="BB12" s="64">
        <v>3</v>
      </c>
      <c r="BC12" s="64">
        <v>4</v>
      </c>
      <c r="BD12" s="64">
        <v>7</v>
      </c>
      <c r="BE12" s="65">
        <v>9</v>
      </c>
      <c r="BF12" s="25"/>
      <c r="BG12" s="104"/>
      <c r="BJ12" s="97"/>
      <c r="BK12" s="206"/>
      <c r="BL12" s="148" t="s">
        <v>150</v>
      </c>
      <c r="BM12" s="186">
        <v>1</v>
      </c>
      <c r="BN12" s="207"/>
      <c r="BO12" s="94"/>
      <c r="BP12" s="149" t="s">
        <v>189</v>
      </c>
      <c r="BQ12" s="165">
        <v>1</v>
      </c>
      <c r="BR12" s="64">
        <v>2</v>
      </c>
      <c r="BS12" s="64">
        <v>5</v>
      </c>
      <c r="BT12" s="64">
        <v>6</v>
      </c>
      <c r="BU12" s="65">
        <v>6</v>
      </c>
      <c r="BV12" s="25"/>
      <c r="BW12" s="104"/>
      <c r="BZ12" s="97"/>
    </row>
    <row r="13" spans="3:78" ht="38.1" customHeight="1" x14ac:dyDescent="1.25">
      <c r="C13" s="206"/>
      <c r="D13" s="202"/>
      <c r="E13" s="202"/>
      <c r="F13" s="207"/>
      <c r="G13" s="117"/>
      <c r="H13" s="150" t="s">
        <v>88</v>
      </c>
      <c r="I13" s="158">
        <f>1/J12</f>
        <v>0.33333333333333331</v>
      </c>
      <c r="J13" s="160">
        <v>1</v>
      </c>
      <c r="K13" s="156">
        <v>3</v>
      </c>
      <c r="L13" s="156">
        <v>5</v>
      </c>
      <c r="M13" s="157">
        <v>7</v>
      </c>
      <c r="N13" s="25"/>
      <c r="O13" s="17"/>
      <c r="P13" s="17"/>
      <c r="Q13" s="17"/>
      <c r="R13" s="95"/>
      <c r="T13" s="171"/>
      <c r="V13" s="179" t="s">
        <v>53</v>
      </c>
      <c r="W13" s="63">
        <f>1/X12</f>
        <v>1</v>
      </c>
      <c r="X13" s="186">
        <v>1</v>
      </c>
      <c r="Y13" s="62">
        <v>8</v>
      </c>
      <c r="Z13" s="183"/>
      <c r="AA13" s="183"/>
      <c r="AB13" s="97"/>
      <c r="AD13" s="149" t="s">
        <v>129</v>
      </c>
      <c r="AE13" s="66">
        <f>1/AF12</f>
        <v>1</v>
      </c>
      <c r="AF13" s="160">
        <v>1</v>
      </c>
      <c r="AG13" s="64">
        <v>5</v>
      </c>
      <c r="AH13" s="64">
        <v>7</v>
      </c>
      <c r="AI13" s="65">
        <v>9</v>
      </c>
      <c r="AJ13" s="37"/>
      <c r="AK13" s="37"/>
      <c r="AL13" s="37"/>
      <c r="AM13" s="37"/>
      <c r="AN13" s="17"/>
      <c r="AO13" s="149" t="s">
        <v>129</v>
      </c>
      <c r="AP13" s="66">
        <f>1/AQ12</f>
        <v>1</v>
      </c>
      <c r="AQ13" s="165">
        <v>1</v>
      </c>
      <c r="AR13" s="64">
        <v>5</v>
      </c>
      <c r="AS13" s="64">
        <v>7</v>
      </c>
      <c r="AT13" s="65">
        <v>9</v>
      </c>
      <c r="AU13" s="25"/>
      <c r="AV13" s="17"/>
      <c r="AW13" s="17"/>
      <c r="AX13" s="17"/>
      <c r="AZ13" s="149" t="s">
        <v>117</v>
      </c>
      <c r="BA13" s="147">
        <f>1/BB12</f>
        <v>0.33333333333333331</v>
      </c>
      <c r="BB13" s="165">
        <v>1</v>
      </c>
      <c r="BC13" s="64">
        <v>2</v>
      </c>
      <c r="BD13" s="64">
        <v>5</v>
      </c>
      <c r="BE13" s="65">
        <v>7</v>
      </c>
      <c r="BF13" s="25"/>
      <c r="BG13" s="17"/>
      <c r="BH13" s="17"/>
      <c r="BI13" s="17"/>
      <c r="BJ13" s="97"/>
      <c r="BK13" s="206"/>
      <c r="BL13" s="202"/>
      <c r="BM13" s="202"/>
      <c r="BN13" s="207"/>
      <c r="BO13" s="117"/>
      <c r="BP13" s="149" t="s">
        <v>190</v>
      </c>
      <c r="BQ13" s="66">
        <f>1/BR12</f>
        <v>0.5</v>
      </c>
      <c r="BR13" s="165">
        <v>1</v>
      </c>
      <c r="BS13" s="64">
        <v>3</v>
      </c>
      <c r="BT13" s="64">
        <v>5</v>
      </c>
      <c r="BU13" s="65">
        <v>5</v>
      </c>
      <c r="BV13" s="25"/>
      <c r="BW13" s="17"/>
      <c r="BX13" s="17"/>
      <c r="BY13" s="17"/>
      <c r="BZ13" s="95"/>
    </row>
    <row r="14" spans="3:78" ht="53.25" customHeight="1" x14ac:dyDescent="1.25">
      <c r="C14" s="206"/>
      <c r="D14" s="202"/>
      <c r="E14" s="202"/>
      <c r="F14" s="207"/>
      <c r="G14" s="117"/>
      <c r="H14" s="150" t="s">
        <v>89</v>
      </c>
      <c r="I14" s="158">
        <f>1/K12</f>
        <v>0.25</v>
      </c>
      <c r="J14" s="158">
        <f>1/K13</f>
        <v>0.33333333333333331</v>
      </c>
      <c r="K14" s="165">
        <v>1</v>
      </c>
      <c r="L14" s="156">
        <v>3</v>
      </c>
      <c r="M14" s="157">
        <v>5</v>
      </c>
      <c r="N14" s="25"/>
      <c r="O14" s="17"/>
      <c r="P14" s="17"/>
      <c r="Q14" s="17"/>
      <c r="R14" s="95"/>
      <c r="T14" s="171"/>
      <c r="V14" s="179" t="s">
        <v>115</v>
      </c>
      <c r="W14" s="63">
        <f>1/Y12</f>
        <v>0.125</v>
      </c>
      <c r="X14" s="173">
        <f>1/Y13</f>
        <v>0.125</v>
      </c>
      <c r="Y14" s="187">
        <v>1</v>
      </c>
      <c r="Z14" s="183"/>
      <c r="AA14" s="183"/>
      <c r="AB14" s="97"/>
      <c r="AD14" s="149" t="s">
        <v>130</v>
      </c>
      <c r="AE14" s="66">
        <f>1/AG12</f>
        <v>0.2</v>
      </c>
      <c r="AF14" s="66">
        <f>1/AG13</f>
        <v>0.2</v>
      </c>
      <c r="AG14" s="165">
        <v>1</v>
      </c>
      <c r="AH14" s="64">
        <v>3</v>
      </c>
      <c r="AI14" s="65">
        <v>5</v>
      </c>
      <c r="AJ14" s="37"/>
      <c r="AK14" s="37"/>
      <c r="AL14" s="37"/>
      <c r="AM14" s="37"/>
      <c r="AN14" s="17"/>
      <c r="AO14" s="149" t="s">
        <v>130</v>
      </c>
      <c r="AP14" s="66">
        <f>1/AR12</f>
        <v>0.2</v>
      </c>
      <c r="AQ14" s="66">
        <f>1/AR13</f>
        <v>0.2</v>
      </c>
      <c r="AR14" s="165">
        <v>1</v>
      </c>
      <c r="AS14" s="64">
        <v>3</v>
      </c>
      <c r="AT14" s="65">
        <v>5</v>
      </c>
      <c r="AU14" s="25"/>
      <c r="AV14" s="17"/>
      <c r="AW14" s="17"/>
      <c r="AX14" s="17"/>
      <c r="AZ14" s="149" t="s">
        <v>118</v>
      </c>
      <c r="BA14" s="147">
        <f>1/BC12</f>
        <v>0.25</v>
      </c>
      <c r="BB14" s="13">
        <f>1/BC13</f>
        <v>0.5</v>
      </c>
      <c r="BC14" s="165">
        <v>1</v>
      </c>
      <c r="BD14" s="64">
        <v>4</v>
      </c>
      <c r="BE14" s="65">
        <v>6</v>
      </c>
      <c r="BF14" s="25"/>
      <c r="BG14" s="17"/>
      <c r="BH14" s="17"/>
      <c r="BI14" s="17"/>
      <c r="BJ14" s="97"/>
      <c r="BK14" s="206"/>
      <c r="BL14" s="202"/>
      <c r="BM14" s="202"/>
      <c r="BN14" s="207"/>
      <c r="BO14" s="117"/>
      <c r="BP14" s="149" t="s">
        <v>191</v>
      </c>
      <c r="BQ14" s="66">
        <f>1/BS12</f>
        <v>0.2</v>
      </c>
      <c r="BR14" s="66">
        <f>1/BS13</f>
        <v>0.33333333333333331</v>
      </c>
      <c r="BS14" s="165">
        <v>1</v>
      </c>
      <c r="BT14" s="64">
        <v>3</v>
      </c>
      <c r="BU14" s="65">
        <v>3</v>
      </c>
      <c r="BV14" s="25"/>
      <c r="BW14" s="17"/>
      <c r="BX14" s="17"/>
      <c r="BY14" s="17"/>
      <c r="BZ14" s="95"/>
    </row>
    <row r="15" spans="3:78" ht="45.75" customHeight="1" x14ac:dyDescent="1.25">
      <c r="C15" s="206"/>
      <c r="D15" s="202"/>
      <c r="E15" s="202"/>
      <c r="F15" s="207"/>
      <c r="G15" s="117"/>
      <c r="H15" s="150" t="s">
        <v>90</v>
      </c>
      <c r="I15" s="158">
        <f>1/L12</f>
        <v>0.14285714285714285</v>
      </c>
      <c r="J15" s="158">
        <f>1/L13</f>
        <v>0.2</v>
      </c>
      <c r="K15" s="158">
        <f>1/L14</f>
        <v>0.33333333333333331</v>
      </c>
      <c r="L15" s="160">
        <v>1</v>
      </c>
      <c r="M15" s="157">
        <v>3</v>
      </c>
      <c r="N15" s="25"/>
      <c r="O15" s="17"/>
      <c r="P15" s="17"/>
      <c r="Q15" s="17"/>
      <c r="R15" s="95"/>
      <c r="T15" s="171"/>
      <c r="V15" s="179" t="s">
        <v>1</v>
      </c>
      <c r="W15" s="38">
        <f>SUM(W12:W14)</f>
        <v>2.125</v>
      </c>
      <c r="X15" s="38">
        <f>SUM(X12:X14)</f>
        <v>2.125</v>
      </c>
      <c r="Y15" s="38">
        <f>SUM(Y12:Y14)</f>
        <v>17</v>
      </c>
      <c r="Z15" s="184"/>
      <c r="AA15" s="184"/>
      <c r="AB15" s="97"/>
      <c r="AD15" s="149" t="s">
        <v>131</v>
      </c>
      <c r="AE15" s="66">
        <f>1/AH12</f>
        <v>0.14285714285714285</v>
      </c>
      <c r="AF15" s="66">
        <f>1/AH13</f>
        <v>0.14285714285714285</v>
      </c>
      <c r="AG15" s="66">
        <f>1/AH14</f>
        <v>0.33333333333333331</v>
      </c>
      <c r="AH15" s="165">
        <v>1</v>
      </c>
      <c r="AI15" s="65">
        <v>3</v>
      </c>
      <c r="AJ15" s="37"/>
      <c r="AK15" s="37"/>
      <c r="AL15" s="37"/>
      <c r="AM15" s="37"/>
      <c r="AN15" s="17"/>
      <c r="AO15" s="149" t="s">
        <v>131</v>
      </c>
      <c r="AP15" s="66">
        <f>1/AS12</f>
        <v>0.14285714285714285</v>
      </c>
      <c r="AQ15" s="66">
        <f>1/AS13</f>
        <v>0.14285714285714285</v>
      </c>
      <c r="AR15" s="66">
        <f>1/AS14</f>
        <v>0.33333333333333331</v>
      </c>
      <c r="AS15" s="165">
        <v>1</v>
      </c>
      <c r="AT15" s="65">
        <v>3</v>
      </c>
      <c r="AU15" s="25"/>
      <c r="AV15" s="17"/>
      <c r="AW15" s="17"/>
      <c r="AX15" s="17"/>
      <c r="AZ15" s="149" t="s">
        <v>119</v>
      </c>
      <c r="BA15" s="147">
        <f>1/BD12</f>
        <v>0.14285714285714285</v>
      </c>
      <c r="BB15" s="13">
        <f>1/BD13</f>
        <v>0.2</v>
      </c>
      <c r="BC15" s="13">
        <f>1/BD14</f>
        <v>0.25</v>
      </c>
      <c r="BD15" s="165">
        <v>1</v>
      </c>
      <c r="BE15" s="65">
        <v>3</v>
      </c>
      <c r="BF15" s="25"/>
      <c r="BG15" s="17"/>
      <c r="BH15" s="17"/>
      <c r="BI15" s="17"/>
      <c r="BJ15" s="97"/>
      <c r="BK15" s="206"/>
      <c r="BL15" s="202"/>
      <c r="BM15" s="202"/>
      <c r="BN15" s="207"/>
      <c r="BO15" s="117"/>
      <c r="BP15" s="149" t="s">
        <v>51</v>
      </c>
      <c r="BQ15" s="66">
        <f>1/BT12</f>
        <v>0.16666666666666666</v>
      </c>
      <c r="BR15" s="66">
        <f>1/BT13</f>
        <v>0.2</v>
      </c>
      <c r="BS15" s="66">
        <f>1/BT14</f>
        <v>0.33333333333333331</v>
      </c>
      <c r="BT15" s="165">
        <v>1</v>
      </c>
      <c r="BU15" s="65">
        <v>1</v>
      </c>
      <c r="BV15" s="25"/>
      <c r="BW15" s="17"/>
      <c r="BX15" s="17"/>
      <c r="BY15" s="17"/>
      <c r="BZ15" s="95"/>
    </row>
    <row r="16" spans="3:78" ht="38.1" customHeight="1" x14ac:dyDescent="1.25">
      <c r="C16" s="206"/>
      <c r="D16" s="202"/>
      <c r="E16" s="202"/>
      <c r="F16" s="207"/>
      <c r="G16" s="117"/>
      <c r="H16" s="150" t="s">
        <v>91</v>
      </c>
      <c r="I16" s="159">
        <f>1/M12</f>
        <v>0.1111111111111111</v>
      </c>
      <c r="J16" s="159">
        <f>1/M13</f>
        <v>0.14285714285714285</v>
      </c>
      <c r="K16" s="159">
        <f>1/M14</f>
        <v>0.2</v>
      </c>
      <c r="L16" s="159">
        <f>1/M15</f>
        <v>0.33333333333333331</v>
      </c>
      <c r="M16" s="161">
        <v>1</v>
      </c>
      <c r="N16" s="25"/>
      <c r="O16" s="104"/>
      <c r="P16" s="17"/>
      <c r="Q16" s="17"/>
      <c r="R16" s="95"/>
      <c r="T16" s="171"/>
      <c r="V16" s="179" t="s">
        <v>2</v>
      </c>
      <c r="W16" s="38">
        <f>1/W15</f>
        <v>0.47058823529411764</v>
      </c>
      <c r="X16" s="38">
        <f>1/X15</f>
        <v>0.47058823529411764</v>
      </c>
      <c r="Y16" s="38">
        <f>1/Y15</f>
        <v>5.8823529411764705E-2</v>
      </c>
      <c r="Z16" s="184"/>
      <c r="AA16" s="184"/>
      <c r="AB16" s="97"/>
      <c r="AD16" s="149" t="s">
        <v>132</v>
      </c>
      <c r="AE16" s="67">
        <f>1/AI12</f>
        <v>0.1111111111111111</v>
      </c>
      <c r="AF16" s="67">
        <f>1/AI13</f>
        <v>0.1111111111111111</v>
      </c>
      <c r="AG16" s="67">
        <f>1/AI14</f>
        <v>0.2</v>
      </c>
      <c r="AH16" s="67">
        <f>1/AI15</f>
        <v>0.33333333333333331</v>
      </c>
      <c r="AI16" s="166">
        <v>1</v>
      </c>
      <c r="AJ16" s="37"/>
      <c r="AK16" s="37"/>
      <c r="AL16" s="37"/>
      <c r="AM16" s="37"/>
      <c r="AN16" s="17"/>
      <c r="AO16" s="149" t="s">
        <v>132</v>
      </c>
      <c r="AP16" s="67">
        <f>1/AT12</f>
        <v>0.1111111111111111</v>
      </c>
      <c r="AQ16" s="67">
        <f>1/AT13</f>
        <v>0.1111111111111111</v>
      </c>
      <c r="AR16" s="67">
        <f>1/AT14</f>
        <v>0.2</v>
      </c>
      <c r="AS16" s="67">
        <f>1/AT15</f>
        <v>0.33333333333333331</v>
      </c>
      <c r="AT16" s="166">
        <v>1</v>
      </c>
      <c r="AU16" s="25"/>
      <c r="AV16" s="104"/>
      <c r="AW16" s="17"/>
      <c r="AX16" s="17"/>
      <c r="AZ16" s="149" t="s">
        <v>120</v>
      </c>
      <c r="BA16" s="147">
        <f>1/BE12</f>
        <v>0.1111111111111111</v>
      </c>
      <c r="BB16" s="147">
        <f>1/BE13</f>
        <v>0.14285714285714285</v>
      </c>
      <c r="BC16" s="147">
        <f>1/BE14</f>
        <v>0.16666666666666666</v>
      </c>
      <c r="BD16" s="146">
        <f>1/BE15</f>
        <v>0.33333333333333331</v>
      </c>
      <c r="BE16" s="166">
        <v>1</v>
      </c>
      <c r="BF16" s="25"/>
      <c r="BG16" s="104"/>
      <c r="BH16" s="17"/>
      <c r="BI16" s="17"/>
      <c r="BJ16" s="97"/>
      <c r="BK16" s="206"/>
      <c r="BL16" s="202"/>
      <c r="BM16" s="202"/>
      <c r="BN16" s="207"/>
      <c r="BO16" s="117"/>
      <c r="BP16" s="149" t="s">
        <v>192</v>
      </c>
      <c r="BQ16" s="67">
        <f>1/BU12</f>
        <v>0.16666666666666666</v>
      </c>
      <c r="BR16" s="67">
        <f>1/BU13</f>
        <v>0.2</v>
      </c>
      <c r="BS16" s="67">
        <f>1/BU14</f>
        <v>0.33333333333333331</v>
      </c>
      <c r="BT16" s="67">
        <f>1/BU15</f>
        <v>1</v>
      </c>
      <c r="BU16" s="166">
        <v>1</v>
      </c>
      <c r="BV16" s="25"/>
      <c r="BW16" s="104"/>
      <c r="BX16" s="17"/>
      <c r="BY16" s="17"/>
      <c r="BZ16" s="95"/>
    </row>
    <row r="17" spans="3:78" s="2" customFormat="1" ht="15.75" customHeight="1" x14ac:dyDescent="1.25">
      <c r="C17" s="206"/>
      <c r="D17" s="202"/>
      <c r="E17" s="202"/>
      <c r="F17" s="207"/>
      <c r="G17" s="130"/>
      <c r="H17" s="151" t="s">
        <v>1</v>
      </c>
      <c r="I17" s="48">
        <f>SUM(I12:I16)</f>
        <v>1.8373015873015872</v>
      </c>
      <c r="J17" s="48">
        <f t="shared" ref="J17:M17" si="0">SUM(J12:J16)</f>
        <v>4.6761904761904765</v>
      </c>
      <c r="K17" s="48">
        <f t="shared" si="0"/>
        <v>8.5333333333333332</v>
      </c>
      <c r="L17" s="48">
        <f t="shared" si="0"/>
        <v>16.333333333333332</v>
      </c>
      <c r="M17" s="48">
        <f t="shared" si="0"/>
        <v>25</v>
      </c>
      <c r="N17" s="131"/>
      <c r="O17" s="131"/>
      <c r="P17" s="131"/>
      <c r="Q17" s="131"/>
      <c r="R17" s="132"/>
      <c r="S17" s="129"/>
      <c r="T17" s="174"/>
      <c r="U17" s="129"/>
      <c r="AB17" s="133"/>
      <c r="AD17" s="149" t="s">
        <v>1</v>
      </c>
      <c r="AE17" s="48">
        <f>SUM(AE12:AE16)</f>
        <v>2.4539682539682541</v>
      </c>
      <c r="AF17" s="48">
        <f t="shared" ref="AF17:AI17" si="1">SUM(AF12:AF16)</f>
        <v>2.4539682539682541</v>
      </c>
      <c r="AG17" s="48">
        <f t="shared" si="1"/>
        <v>11.533333333333333</v>
      </c>
      <c r="AH17" s="48">
        <f t="shared" si="1"/>
        <v>18.333333333333332</v>
      </c>
      <c r="AI17" s="48">
        <f t="shared" si="1"/>
        <v>27</v>
      </c>
      <c r="AJ17" s="37"/>
      <c r="AK17" s="37"/>
      <c r="AL17" s="37"/>
      <c r="AM17" s="37"/>
      <c r="AN17" s="131"/>
      <c r="AO17" s="149" t="s">
        <v>1</v>
      </c>
      <c r="AP17" s="48">
        <f>SUM(AP12:AP16)</f>
        <v>2.4539682539682541</v>
      </c>
      <c r="AQ17" s="48">
        <f>SUM(AQ12:AQ16)</f>
        <v>2.4539682539682541</v>
      </c>
      <c r="AR17" s="48">
        <f t="shared" ref="AR17:AS17" si="2">SUM(AR12:AR16)</f>
        <v>11.533333333333333</v>
      </c>
      <c r="AS17" s="48">
        <f t="shared" si="2"/>
        <v>18.333333333333332</v>
      </c>
      <c r="AT17" s="48">
        <f>SUM(AT12:AT16)</f>
        <v>27</v>
      </c>
      <c r="AU17" s="131"/>
      <c r="AV17" s="131"/>
      <c r="AW17" s="131"/>
      <c r="AX17" s="131"/>
      <c r="AZ17" s="149" t="s">
        <v>1</v>
      </c>
      <c r="BA17" s="48">
        <f>SUM(BA12:BA16)</f>
        <v>1.8373015873015872</v>
      </c>
      <c r="BB17" s="48">
        <f t="shared" ref="BB17:BE17" si="3">SUM(BB12:BB16)</f>
        <v>4.8428571428571434</v>
      </c>
      <c r="BC17" s="48">
        <f t="shared" si="3"/>
        <v>7.416666666666667</v>
      </c>
      <c r="BD17" s="48">
        <f t="shared" si="3"/>
        <v>17.333333333333332</v>
      </c>
      <c r="BE17" s="48">
        <f t="shared" si="3"/>
        <v>26</v>
      </c>
      <c r="BF17" s="131"/>
      <c r="BG17" s="131"/>
      <c r="BH17" s="131"/>
      <c r="BI17" s="131"/>
      <c r="BJ17" s="133"/>
      <c r="BK17" s="206"/>
      <c r="BL17" s="202"/>
      <c r="BM17" s="202"/>
      <c r="BN17" s="207"/>
      <c r="BO17" s="130"/>
      <c r="BP17" s="151" t="s">
        <v>1</v>
      </c>
      <c r="BQ17" s="48">
        <f>SUM(BQ12:BQ16)</f>
        <v>2.0333333333333332</v>
      </c>
      <c r="BR17" s="48">
        <f t="shared" ref="BR17:BU17" si="4">SUM(BR12:BR16)</f>
        <v>3.7333333333333338</v>
      </c>
      <c r="BS17" s="48">
        <f t="shared" si="4"/>
        <v>9.6666666666666679</v>
      </c>
      <c r="BT17" s="48">
        <f t="shared" si="4"/>
        <v>16</v>
      </c>
      <c r="BU17" s="48">
        <f t="shared" si="4"/>
        <v>16</v>
      </c>
      <c r="BV17" s="131"/>
      <c r="BW17" s="131"/>
      <c r="BX17" s="131"/>
      <c r="BY17" s="131"/>
      <c r="BZ17" s="132"/>
    </row>
    <row r="18" spans="3:78" s="2" customFormat="1" ht="15.75" customHeight="1" x14ac:dyDescent="1.25">
      <c r="C18" s="206"/>
      <c r="D18" s="202"/>
      <c r="E18" s="202"/>
      <c r="F18" s="207"/>
      <c r="G18" s="130"/>
      <c r="H18" s="151" t="s">
        <v>2</v>
      </c>
      <c r="I18" s="48">
        <f>1/I17</f>
        <v>0.54427645788336931</v>
      </c>
      <c r="J18" s="48">
        <f t="shared" ref="J18:M18" si="5">1/J17</f>
        <v>0.21384928716904275</v>
      </c>
      <c r="K18" s="48">
        <f t="shared" si="5"/>
        <v>0.1171875</v>
      </c>
      <c r="L18" s="48">
        <f t="shared" si="5"/>
        <v>6.1224489795918373E-2</v>
      </c>
      <c r="M18" s="48">
        <f t="shared" si="5"/>
        <v>0.04</v>
      </c>
      <c r="N18" s="131"/>
      <c r="O18" s="131"/>
      <c r="P18" s="131"/>
      <c r="Q18" s="131"/>
      <c r="R18" s="132"/>
      <c r="S18" s="129"/>
      <c r="T18" s="174"/>
      <c r="U18" s="129"/>
      <c r="V18" s="129"/>
      <c r="W18" s="129"/>
      <c r="X18" s="129"/>
      <c r="Y18" s="129"/>
      <c r="Z18" s="129"/>
      <c r="AA18" s="129"/>
      <c r="AB18" s="133"/>
      <c r="AD18" s="149" t="s">
        <v>2</v>
      </c>
      <c r="AE18" s="48">
        <f>1/AE17</f>
        <v>0.40750323415265199</v>
      </c>
      <c r="AF18" s="48">
        <f t="shared" ref="AF18:AI18" si="6">1/AF17</f>
        <v>0.40750323415265199</v>
      </c>
      <c r="AG18" s="48">
        <f t="shared" si="6"/>
        <v>8.6705202312138727E-2</v>
      </c>
      <c r="AH18" s="48">
        <f t="shared" si="6"/>
        <v>5.454545454545455E-2</v>
      </c>
      <c r="AI18" s="48">
        <f t="shared" si="6"/>
        <v>3.7037037037037035E-2</v>
      </c>
      <c r="AJ18" s="37"/>
      <c r="AK18" s="37"/>
      <c r="AL18" s="37"/>
      <c r="AM18" s="37"/>
      <c r="AN18" s="131"/>
      <c r="AO18" s="149" t="s">
        <v>2</v>
      </c>
      <c r="AP18" s="48">
        <f>1/AP17</f>
        <v>0.40750323415265199</v>
      </c>
      <c r="AQ18" s="48">
        <f>1/AQ17</f>
        <v>0.40750323415265199</v>
      </c>
      <c r="AR18" s="48">
        <f>1/AR17</f>
        <v>8.6705202312138727E-2</v>
      </c>
      <c r="AS18" s="48">
        <f>1/AS17</f>
        <v>5.454545454545455E-2</v>
      </c>
      <c r="AT18" s="48">
        <f>1/AT17</f>
        <v>3.7037037037037035E-2</v>
      </c>
      <c r="AU18" s="131"/>
      <c r="AV18" s="131"/>
      <c r="AW18" s="131"/>
      <c r="AX18" s="131"/>
      <c r="AZ18" s="149" t="s">
        <v>2</v>
      </c>
      <c r="BA18" s="48">
        <f>1/BA17</f>
        <v>0.54427645788336931</v>
      </c>
      <c r="BB18" s="48">
        <f t="shared" ref="BB18:BE18" si="7">1/BB17</f>
        <v>0.20648967551622416</v>
      </c>
      <c r="BC18" s="48">
        <f t="shared" si="7"/>
        <v>0.1348314606741573</v>
      </c>
      <c r="BD18" s="48">
        <f t="shared" si="7"/>
        <v>5.7692307692307696E-2</v>
      </c>
      <c r="BE18" s="48">
        <f t="shared" si="7"/>
        <v>3.8461538461538464E-2</v>
      </c>
      <c r="BF18" s="131"/>
      <c r="BG18" s="131"/>
      <c r="BH18" s="131"/>
      <c r="BI18" s="131"/>
      <c r="BJ18" s="133"/>
      <c r="BK18" s="206"/>
      <c r="BL18" s="202"/>
      <c r="BM18" s="202"/>
      <c r="BN18" s="207"/>
      <c r="BO18" s="130"/>
      <c r="BP18" s="151" t="s">
        <v>2</v>
      </c>
      <c r="BQ18" s="48">
        <f>1/BQ17</f>
        <v>0.49180327868852464</v>
      </c>
      <c r="BR18" s="48">
        <f t="shared" ref="BR18:BU18" si="8">1/BR17</f>
        <v>0.26785714285714279</v>
      </c>
      <c r="BS18" s="48">
        <f t="shared" si="8"/>
        <v>0.10344827586206895</v>
      </c>
      <c r="BT18" s="48">
        <f t="shared" si="8"/>
        <v>6.25E-2</v>
      </c>
      <c r="BU18" s="48">
        <f t="shared" si="8"/>
        <v>6.25E-2</v>
      </c>
      <c r="BV18" s="131"/>
      <c r="BW18" s="131"/>
      <c r="BX18" s="131"/>
      <c r="BY18" s="131"/>
      <c r="BZ18" s="132"/>
    </row>
    <row r="19" spans="3:78" ht="15.75" customHeight="1" x14ac:dyDescent="1.25">
      <c r="C19" s="206"/>
      <c r="D19" s="202"/>
      <c r="E19" s="202"/>
      <c r="F19" s="207"/>
      <c r="G19" s="117"/>
      <c r="H19" s="32"/>
      <c r="I19" s="31"/>
      <c r="J19" s="31"/>
      <c r="K19" s="31"/>
      <c r="L19" s="31"/>
      <c r="M19" s="31"/>
      <c r="N19" s="17"/>
      <c r="O19" s="17"/>
      <c r="P19" s="17"/>
      <c r="Q19" s="17"/>
      <c r="R19" s="95"/>
      <c r="T19" s="171"/>
      <c r="AB19" s="97"/>
      <c r="AD19" s="32"/>
      <c r="AE19" s="31"/>
      <c r="AF19" s="31"/>
      <c r="AG19" s="31"/>
      <c r="AH19" s="31"/>
      <c r="AI19" s="31"/>
      <c r="AJ19" s="17"/>
      <c r="AK19" s="17"/>
      <c r="AL19" s="17"/>
      <c r="AM19" s="17"/>
      <c r="AN19" s="17"/>
      <c r="AO19" s="32"/>
      <c r="AP19" s="31"/>
      <c r="AQ19" s="31"/>
      <c r="AR19" s="31"/>
      <c r="AS19" s="31"/>
      <c r="AT19" s="31"/>
      <c r="AU19" s="17"/>
      <c r="AV19" s="17"/>
      <c r="AW19" s="17"/>
      <c r="AX19" s="17"/>
      <c r="AZ19" s="32"/>
      <c r="BA19" s="31"/>
      <c r="BB19" s="31"/>
      <c r="BC19" s="31"/>
      <c r="BD19" s="31"/>
      <c r="BE19" s="31"/>
      <c r="BF19" s="17"/>
      <c r="BG19" s="17"/>
      <c r="BH19" s="17"/>
      <c r="BI19" s="17"/>
      <c r="BJ19" s="97"/>
      <c r="BK19" s="206"/>
      <c r="BL19" s="202"/>
      <c r="BM19" s="202"/>
      <c r="BN19" s="207"/>
      <c r="BO19" s="117"/>
      <c r="BP19" s="32"/>
      <c r="BQ19" s="31"/>
      <c r="BR19" s="31"/>
      <c r="BS19" s="31"/>
      <c r="BT19" s="31"/>
      <c r="BU19" s="31"/>
      <c r="BV19" s="17"/>
      <c r="BW19" s="17"/>
      <c r="BX19" s="17"/>
      <c r="BY19" s="17"/>
      <c r="BZ19" s="95"/>
    </row>
    <row r="20" spans="3:78" ht="47.25" customHeight="1" x14ac:dyDescent="1.25">
      <c r="C20" s="206"/>
      <c r="D20" s="202"/>
      <c r="E20" s="202"/>
      <c r="F20" s="207"/>
      <c r="G20" s="117"/>
      <c r="H20" s="481" t="s">
        <v>124</v>
      </c>
      <c r="I20" s="481"/>
      <c r="J20" s="481"/>
      <c r="K20" s="481"/>
      <c r="L20" s="481"/>
      <c r="M20" s="481"/>
      <c r="N20" s="481"/>
      <c r="O20" s="481"/>
      <c r="P20" s="481"/>
      <c r="Q20" s="481"/>
      <c r="R20" s="482"/>
      <c r="T20" s="171"/>
      <c r="V20" s="490" t="s">
        <v>142</v>
      </c>
      <c r="W20" s="490"/>
      <c r="X20" s="490"/>
      <c r="Y20" s="490"/>
      <c r="Z20" s="490"/>
      <c r="AA20" s="490"/>
      <c r="AB20" s="181"/>
      <c r="AD20" s="469" t="s">
        <v>127</v>
      </c>
      <c r="AE20" s="469"/>
      <c r="AF20" s="469"/>
      <c r="AG20" s="469"/>
      <c r="AH20" s="469"/>
      <c r="AI20" s="469"/>
      <c r="AJ20" s="469"/>
      <c r="AK20" s="469"/>
      <c r="AL20" s="469"/>
      <c r="AM20" s="469"/>
      <c r="AN20" s="17"/>
      <c r="AO20" s="469" t="s">
        <v>127</v>
      </c>
      <c r="AP20" s="469"/>
      <c r="AQ20" s="469"/>
      <c r="AR20" s="469"/>
      <c r="AS20" s="469"/>
      <c r="AT20" s="469"/>
      <c r="AU20" s="469"/>
      <c r="AV20" s="469"/>
      <c r="AW20" s="469"/>
      <c r="AX20" s="469"/>
      <c r="AZ20" s="469" t="s">
        <v>127</v>
      </c>
      <c r="BA20" s="469"/>
      <c r="BB20" s="469"/>
      <c r="BC20" s="469"/>
      <c r="BD20" s="469"/>
      <c r="BE20" s="469"/>
      <c r="BF20" s="469"/>
      <c r="BG20" s="469"/>
      <c r="BH20" s="469"/>
      <c r="BI20" s="469"/>
      <c r="BJ20" s="97"/>
      <c r="BK20" s="206"/>
      <c r="BL20" s="202"/>
      <c r="BM20" s="202"/>
      <c r="BN20" s="207"/>
      <c r="BO20" s="117"/>
      <c r="BP20" s="481" t="s">
        <v>124</v>
      </c>
      <c r="BQ20" s="481"/>
      <c r="BR20" s="481"/>
      <c r="BS20" s="481"/>
      <c r="BT20" s="481"/>
      <c r="BU20" s="481"/>
      <c r="BV20" s="481"/>
      <c r="BW20" s="481"/>
      <c r="BX20" s="481"/>
      <c r="BY20" s="481"/>
      <c r="BZ20" s="482"/>
    </row>
    <row r="21" spans="3:78" ht="15.75" customHeight="1" x14ac:dyDescent="1.25">
      <c r="C21" s="206"/>
      <c r="D21" s="202"/>
      <c r="E21" s="202"/>
      <c r="F21" s="207"/>
      <c r="G21" s="117"/>
      <c r="H21" s="18"/>
      <c r="I21" s="18"/>
      <c r="J21" s="18"/>
      <c r="K21" s="18"/>
      <c r="L21" s="18"/>
      <c r="M21" s="18"/>
      <c r="N21" s="18"/>
      <c r="O21" s="18"/>
      <c r="P21" s="17"/>
      <c r="Q21" s="17"/>
      <c r="R21" s="95"/>
      <c r="T21" s="171"/>
      <c r="AB21" s="97"/>
      <c r="AD21" s="18"/>
      <c r="AE21" s="18"/>
      <c r="AF21" s="18"/>
      <c r="AG21" s="18"/>
      <c r="AH21" s="18"/>
      <c r="AI21" s="18"/>
      <c r="AJ21" s="18"/>
      <c r="AK21" s="18"/>
      <c r="AL21" s="17"/>
      <c r="AM21" s="17"/>
      <c r="AN21" s="17"/>
      <c r="AO21" s="18"/>
      <c r="AP21" s="18"/>
      <c r="AQ21" s="18"/>
      <c r="AR21" s="18"/>
      <c r="AS21" s="18"/>
      <c r="AT21" s="18"/>
      <c r="AU21" s="18"/>
      <c r="AV21" s="18"/>
      <c r="AW21" s="17"/>
      <c r="AX21" s="17"/>
      <c r="AZ21" s="18"/>
      <c r="BA21" s="18"/>
      <c r="BB21" s="18"/>
      <c r="BC21" s="18"/>
      <c r="BD21" s="18"/>
      <c r="BE21" s="18"/>
      <c r="BF21" s="18"/>
      <c r="BG21" s="18"/>
      <c r="BH21" s="17"/>
      <c r="BI21" s="17"/>
      <c r="BJ21" s="97"/>
      <c r="BK21" s="206"/>
      <c r="BL21" s="202"/>
      <c r="BM21" s="202"/>
      <c r="BN21" s="207"/>
      <c r="BO21" s="117"/>
      <c r="BP21" s="18"/>
      <c r="BQ21" s="18"/>
      <c r="BR21" s="18"/>
      <c r="BS21" s="18"/>
      <c r="BT21" s="18"/>
      <c r="BU21" s="18"/>
      <c r="BV21" s="18"/>
      <c r="BW21" s="18"/>
      <c r="BX21" s="17"/>
      <c r="BY21" s="17"/>
      <c r="BZ21" s="95"/>
    </row>
    <row r="22" spans="3:78" ht="15.75" customHeight="1" x14ac:dyDescent="1.25">
      <c r="C22" s="206"/>
      <c r="D22" s="202"/>
      <c r="E22" s="202"/>
      <c r="F22" s="207"/>
      <c r="G22" s="117"/>
      <c r="H22" s="480" t="s">
        <v>3</v>
      </c>
      <c r="I22" s="480"/>
      <c r="J22" s="480"/>
      <c r="K22" s="480"/>
      <c r="L22" s="480"/>
      <c r="M22" s="480"/>
      <c r="N22" s="17"/>
      <c r="O22" s="17"/>
      <c r="P22" s="17"/>
      <c r="Q22" s="17"/>
      <c r="R22" s="95"/>
      <c r="T22" s="171"/>
      <c r="AB22" s="97"/>
      <c r="AD22" s="480" t="s">
        <v>3</v>
      </c>
      <c r="AE22" s="480"/>
      <c r="AF22" s="480"/>
      <c r="AG22" s="480"/>
      <c r="AH22" s="480"/>
      <c r="AI22" s="480"/>
      <c r="AJ22" s="17"/>
      <c r="AK22" s="17"/>
      <c r="AL22" s="17"/>
      <c r="AM22" s="17"/>
      <c r="AN22" s="17"/>
      <c r="AO22" s="480" t="s">
        <v>3</v>
      </c>
      <c r="AP22" s="480"/>
      <c r="AQ22" s="480"/>
      <c r="AR22" s="480"/>
      <c r="AS22" s="480"/>
      <c r="AT22" s="480"/>
      <c r="AU22" s="17"/>
      <c r="AV22" s="17"/>
      <c r="AW22" s="17"/>
      <c r="AX22" s="17"/>
      <c r="AZ22" s="480" t="s">
        <v>3</v>
      </c>
      <c r="BA22" s="480"/>
      <c r="BB22" s="480"/>
      <c r="BC22" s="480"/>
      <c r="BD22" s="480"/>
      <c r="BE22" s="480"/>
      <c r="BF22" s="17"/>
      <c r="BG22" s="17"/>
      <c r="BH22" s="17"/>
      <c r="BI22" s="17"/>
      <c r="BJ22" s="97"/>
      <c r="BK22" s="206"/>
      <c r="BL22" s="202"/>
      <c r="BM22" s="202"/>
      <c r="BN22" s="207"/>
      <c r="BO22" s="117"/>
      <c r="BP22" s="480" t="s">
        <v>3</v>
      </c>
      <c r="BQ22" s="480"/>
      <c r="BR22" s="480"/>
      <c r="BS22" s="480"/>
      <c r="BT22" s="480"/>
      <c r="BU22" s="480"/>
      <c r="BV22" s="17"/>
      <c r="BW22" s="17"/>
      <c r="BX22" s="17"/>
      <c r="BY22" s="17"/>
      <c r="BZ22" s="95"/>
    </row>
    <row r="23" spans="3:78" ht="73.5" customHeight="1" x14ac:dyDescent="1.25">
      <c r="C23" s="206"/>
      <c r="D23" s="202"/>
      <c r="E23" s="202"/>
      <c r="F23" s="207"/>
      <c r="G23" s="117"/>
      <c r="H23" s="148" t="s">
        <v>121</v>
      </c>
      <c r="I23" s="164" t="str">
        <f>+H12</f>
        <v>más de 8 personas</v>
      </c>
      <c r="J23" s="164" t="str">
        <f>+H13</f>
        <v>5 a 8 personas</v>
      </c>
      <c r="K23" s="164" t="str">
        <f>+H14</f>
        <v>3 a 4 personas</v>
      </c>
      <c r="L23" s="164" t="str">
        <f>+H15</f>
        <v>1 a 2 personas</v>
      </c>
      <c r="M23" s="164" t="str">
        <f>+H16</f>
        <v>Ninguna</v>
      </c>
      <c r="N23" s="152" t="s">
        <v>4</v>
      </c>
      <c r="O23" s="17"/>
      <c r="P23" s="17"/>
      <c r="Q23" s="17"/>
      <c r="R23" s="95"/>
      <c r="T23" s="171"/>
      <c r="V23" s="179" t="s">
        <v>16</v>
      </c>
      <c r="W23" s="179" t="str">
        <f>+V24</f>
        <v>Presencia de personas de 0 a 14 años</v>
      </c>
      <c r="X23" s="179" t="str">
        <f>+V25</f>
        <v>Presencia de personas mayores a 65 años</v>
      </c>
      <c r="Y23" s="179" t="str">
        <f>+V26</f>
        <v>Porcentaje de viviendas con abastecimiento de agua las 24 horas</v>
      </c>
      <c r="Z23" s="179" t="s">
        <v>21</v>
      </c>
      <c r="AA23" s="182"/>
      <c r="AB23" s="97"/>
      <c r="AD23" s="164" t="s">
        <v>53</v>
      </c>
      <c r="AE23" s="164" t="str">
        <f>+AD12</f>
        <v>De 75% &lt; a &lt;= 100%</v>
      </c>
      <c r="AF23" s="164" t="str">
        <f>+AD13</f>
        <v>De 50% &lt; a &lt;= 75%</v>
      </c>
      <c r="AG23" s="164" t="str">
        <f>+AD14</f>
        <v>De 25% &lt; a &lt;= 50%</v>
      </c>
      <c r="AH23" s="164" t="str">
        <f>+AD15</f>
        <v>De 0% &lt; a &lt;= 25%</v>
      </c>
      <c r="AI23" s="164" t="str">
        <f>+AD16</f>
        <v>0%</v>
      </c>
      <c r="AJ23" s="164" t="s">
        <v>4</v>
      </c>
      <c r="AK23" s="17"/>
      <c r="AL23" s="17"/>
      <c r="AM23" s="17"/>
      <c r="AN23" s="17"/>
      <c r="AO23" s="149" t="s">
        <v>54</v>
      </c>
      <c r="AP23" s="149" t="str">
        <f>+AO12</f>
        <v>De 75% &lt; a &lt;= 100%</v>
      </c>
      <c r="AQ23" s="149" t="str">
        <f>+AO13</f>
        <v>De 50% &lt; a &lt;= 75%</v>
      </c>
      <c r="AR23" s="149" t="str">
        <f>+AO14</f>
        <v>De 25% &lt; a &lt;= 50%</v>
      </c>
      <c r="AS23" s="149" t="str">
        <f>+AO15</f>
        <v>De 0% &lt; a &lt;= 25%</v>
      </c>
      <c r="AT23" s="149" t="str">
        <f>+AO16</f>
        <v>0%</v>
      </c>
      <c r="AU23" s="149" t="s">
        <v>4</v>
      </c>
      <c r="AV23" s="17"/>
      <c r="AW23" s="17"/>
      <c r="AX23" s="17"/>
      <c r="AZ23" s="149" t="s">
        <v>115</v>
      </c>
      <c r="BA23" s="149" t="str">
        <f>+AZ12</f>
        <v>De 0% &lt; a &lt;= 20%</v>
      </c>
      <c r="BB23" s="149" t="str">
        <f>+AZ13</f>
        <v>De 20% &lt; a &lt;= 40%</v>
      </c>
      <c r="BC23" s="149" t="str">
        <f>+AZ14</f>
        <v>De 40% &lt; a &lt;= 60%</v>
      </c>
      <c r="BD23" s="149" t="str">
        <f>+AZ15</f>
        <v>De 60% &lt; a &lt;= 80%</v>
      </c>
      <c r="BE23" s="149" t="str">
        <f>+AZ16</f>
        <v>De 80% &lt; a &lt;= 100%</v>
      </c>
      <c r="BF23" s="149" t="s">
        <v>4</v>
      </c>
      <c r="BG23" s="17"/>
      <c r="BH23" s="17"/>
      <c r="BI23" s="17"/>
      <c r="BJ23" s="97"/>
      <c r="BK23" s="206"/>
      <c r="BL23" s="202"/>
      <c r="BM23" s="202"/>
      <c r="BN23" s="207"/>
      <c r="BO23" s="117"/>
      <c r="BP23" s="148" t="s">
        <v>121</v>
      </c>
      <c r="BQ23" s="164" t="str">
        <f>+BP12</f>
        <v>Completo</v>
      </c>
      <c r="BR23" s="164" t="str">
        <f>+BP13</f>
        <v>Muy poco</v>
      </c>
      <c r="BS23" s="164" t="str">
        <f>+BP14</f>
        <v>Poco</v>
      </c>
      <c r="BT23" s="164" t="str">
        <f>+BP15</f>
        <v>Ninguno</v>
      </c>
      <c r="BU23" s="164" t="str">
        <f>+BP16</f>
        <v>No respondió</v>
      </c>
      <c r="BV23" s="152" t="s">
        <v>4</v>
      </c>
      <c r="BW23" s="17"/>
      <c r="BX23" s="17"/>
      <c r="BY23" s="17"/>
      <c r="BZ23" s="95"/>
    </row>
    <row r="24" spans="3:78" ht="38.1" customHeight="1" x14ac:dyDescent="1.25">
      <c r="C24" s="206"/>
      <c r="D24" s="202"/>
      <c r="E24" s="202"/>
      <c r="F24" s="207"/>
      <c r="G24" s="117"/>
      <c r="H24" s="162" t="str">
        <f>+H12</f>
        <v>más de 8 personas</v>
      </c>
      <c r="I24" s="19">
        <f>$I$18*I12</f>
        <v>0.54427645788336931</v>
      </c>
      <c r="J24" s="20">
        <f>$J$18*J12</f>
        <v>0.64154786150712828</v>
      </c>
      <c r="K24" s="20">
        <f>$K$18*K12</f>
        <v>0.46875</v>
      </c>
      <c r="L24" s="20">
        <f>$L$18*L12</f>
        <v>0.4285714285714286</v>
      </c>
      <c r="M24" s="126">
        <f>$M$18*M12</f>
        <v>0.36</v>
      </c>
      <c r="N24" s="52">
        <f>SUM(I24:M24)/5</f>
        <v>0.48862914959238524</v>
      </c>
      <c r="O24" s="17"/>
      <c r="P24" s="17"/>
      <c r="Q24" s="17"/>
      <c r="R24" s="95"/>
      <c r="T24" s="171"/>
      <c r="V24" s="179" t="s">
        <v>54</v>
      </c>
      <c r="W24" s="195">
        <f>$W$16*$W12</f>
        <v>0.47058823529411764</v>
      </c>
      <c r="X24" s="195">
        <f>$X$16*X12</f>
        <v>0.47058823529411764</v>
      </c>
      <c r="Y24" s="195">
        <f>$Y$16*Y12</f>
        <v>0.47058823529411764</v>
      </c>
      <c r="Z24" s="39">
        <f>SUM(W24:Y24)/3</f>
        <v>0.47058823529411759</v>
      </c>
      <c r="AA24" s="195"/>
      <c r="AB24" s="97"/>
      <c r="AD24" s="148" t="str">
        <f>+AD12</f>
        <v>De 75% &lt; a &lt;= 100%</v>
      </c>
      <c r="AE24" s="19">
        <f>$AE$18*AE12</f>
        <v>0.40750323415265199</v>
      </c>
      <c r="AF24" s="20">
        <f>$AF$18*AF12</f>
        <v>0.40750323415265199</v>
      </c>
      <c r="AG24" s="20">
        <f>$AG$18*AG12</f>
        <v>0.43352601156069365</v>
      </c>
      <c r="AH24" s="20">
        <f>$AH$18*AH12</f>
        <v>0.38181818181818183</v>
      </c>
      <c r="AI24" s="126">
        <f>$AI$18*AI12</f>
        <v>0.33333333333333331</v>
      </c>
      <c r="AJ24" s="49">
        <f>SUM(AE24:AI24)/5</f>
        <v>0.39273679900350256</v>
      </c>
      <c r="AK24" s="17"/>
      <c r="AL24" s="17"/>
      <c r="AM24" s="17"/>
      <c r="AN24" s="17"/>
      <c r="AO24" s="149" t="str">
        <f>+AO12</f>
        <v>De 75% &lt; a &lt;= 100%</v>
      </c>
      <c r="AP24" s="19">
        <f>$AP$18*AP12</f>
        <v>0.40750323415265199</v>
      </c>
      <c r="AQ24" s="20">
        <f>$AQ$18*AQ12</f>
        <v>0.40750323415265199</v>
      </c>
      <c r="AR24" s="20">
        <f>$AR$18*AR12</f>
        <v>0.43352601156069365</v>
      </c>
      <c r="AS24" s="20">
        <f>$AS$18*AS12</f>
        <v>0.38181818181818183</v>
      </c>
      <c r="AT24" s="126">
        <f>$AT$18*AT12</f>
        <v>0.33333333333333331</v>
      </c>
      <c r="AU24" s="49">
        <f>SUM(AP24:AT24)/5</f>
        <v>0.39273679900350256</v>
      </c>
      <c r="AV24" s="17"/>
      <c r="AW24" s="17"/>
      <c r="AX24" s="17"/>
      <c r="AZ24" s="149" t="str">
        <f>+AZ12</f>
        <v>De 0% &lt; a &lt;= 20%</v>
      </c>
      <c r="BA24" s="19">
        <f>$BA$18*BA12</f>
        <v>0.54427645788336931</v>
      </c>
      <c r="BB24" s="20">
        <f>$BB$18*BB12</f>
        <v>0.61946902654867242</v>
      </c>
      <c r="BC24" s="20">
        <f>$BC$18*BC12</f>
        <v>0.5393258426966292</v>
      </c>
      <c r="BD24" s="20">
        <f>$BD$18*BD12</f>
        <v>0.40384615384615385</v>
      </c>
      <c r="BE24" s="126">
        <f>$BE$18*BE12</f>
        <v>0.34615384615384615</v>
      </c>
      <c r="BF24" s="49">
        <f>SUM(BA24:BE24)/5</f>
        <v>0.49061426542573416</v>
      </c>
      <c r="BG24" s="17"/>
      <c r="BH24" s="17"/>
      <c r="BI24" s="17"/>
      <c r="BJ24" s="97"/>
      <c r="BK24" s="206"/>
      <c r="BL24" s="202"/>
      <c r="BM24" s="202"/>
      <c r="BN24" s="207"/>
      <c r="BO24" s="117"/>
      <c r="BP24" s="162" t="str">
        <f>+BP12</f>
        <v>Completo</v>
      </c>
      <c r="BQ24" s="19">
        <f>$BQ$18*BQ12</f>
        <v>0.49180327868852464</v>
      </c>
      <c r="BR24" s="20">
        <f>$BR$18*BR12</f>
        <v>0.53571428571428559</v>
      </c>
      <c r="BS24" s="20">
        <f>$BS$18*BS12</f>
        <v>0.51724137931034475</v>
      </c>
      <c r="BT24" s="20">
        <f>$BT$18*BT12</f>
        <v>0.375</v>
      </c>
      <c r="BU24" s="126">
        <f>$BU$18*BU12</f>
        <v>0.375</v>
      </c>
      <c r="BV24" s="398">
        <f>SUM(BQ24:BU24)/5</f>
        <v>0.45895178874263098</v>
      </c>
      <c r="BW24" s="17"/>
      <c r="BX24" s="17"/>
      <c r="BY24" s="17"/>
      <c r="BZ24" s="95"/>
    </row>
    <row r="25" spans="3:78" ht="38.1" customHeight="1" x14ac:dyDescent="1.25">
      <c r="C25" s="206"/>
      <c r="D25" s="202"/>
      <c r="E25" s="202"/>
      <c r="F25" s="207"/>
      <c r="G25" s="117"/>
      <c r="H25" s="162" t="str">
        <f>+H13</f>
        <v>5 a 8 personas</v>
      </c>
      <c r="I25" s="21">
        <f>$I$18*I13</f>
        <v>0.1814254859611231</v>
      </c>
      <c r="J25" s="22">
        <f>$J$18*J13</f>
        <v>0.21384928716904275</v>
      </c>
      <c r="K25" s="22">
        <f>$K$18*K13</f>
        <v>0.3515625</v>
      </c>
      <c r="L25" s="22">
        <f>$L$18*L13</f>
        <v>0.30612244897959184</v>
      </c>
      <c r="M25" s="127">
        <f>$M$18*M13</f>
        <v>0.28000000000000003</v>
      </c>
      <c r="N25" s="52">
        <f>SUM(I25:M25)/5</f>
        <v>0.26659194442195155</v>
      </c>
      <c r="O25" s="17"/>
      <c r="P25" s="17"/>
      <c r="Q25" s="17"/>
      <c r="R25" s="95"/>
      <c r="T25" s="171"/>
      <c r="V25" s="179" t="s">
        <v>53</v>
      </c>
      <c r="W25" s="195">
        <f>$W$16*$W13</f>
        <v>0.47058823529411764</v>
      </c>
      <c r="X25" s="195">
        <f>$X$16*X13</f>
        <v>0.47058823529411764</v>
      </c>
      <c r="Y25" s="195">
        <f>$Y$16*Y13</f>
        <v>0.47058823529411764</v>
      </c>
      <c r="Z25" s="39">
        <f>SUM(W25:Y25)/3</f>
        <v>0.47058823529411759</v>
      </c>
      <c r="AA25" s="195"/>
      <c r="AB25" s="97"/>
      <c r="AD25" s="148" t="str">
        <f>+AD13</f>
        <v>De 50% &lt; a &lt;= 75%</v>
      </c>
      <c r="AE25" s="21">
        <f t="shared" ref="AE25:AE27" si="9">$AE$18*AE13</f>
        <v>0.40750323415265199</v>
      </c>
      <c r="AF25" s="22">
        <f t="shared" ref="AF25:AF27" si="10">$AF$18*AF13</f>
        <v>0.40750323415265199</v>
      </c>
      <c r="AG25" s="22">
        <f t="shared" ref="AG25:AG27" si="11">$AG$18*AG13</f>
        <v>0.43352601156069365</v>
      </c>
      <c r="AH25" s="22">
        <f t="shared" ref="AH25:AH27" si="12">$AH$18*AH13</f>
        <v>0.38181818181818183</v>
      </c>
      <c r="AI25" s="127">
        <f t="shared" ref="AI25:AI28" si="13">$AI$18*AI13</f>
        <v>0.33333333333333331</v>
      </c>
      <c r="AJ25" s="50">
        <f t="shared" ref="AJ25:AJ28" si="14">SUM(AE25:AI25)/5</f>
        <v>0.39273679900350256</v>
      </c>
      <c r="AK25" s="17"/>
      <c r="AL25" s="17"/>
      <c r="AM25" s="17"/>
      <c r="AN25" s="17"/>
      <c r="AO25" s="149" t="str">
        <f>+AO13</f>
        <v>De 50% &lt; a &lt;= 75%</v>
      </c>
      <c r="AP25" s="21">
        <f>$AP$18*AP13</f>
        <v>0.40750323415265199</v>
      </c>
      <c r="AQ25" s="22">
        <f t="shared" ref="AQ25:AQ28" si="15">$AQ$18*AQ13</f>
        <v>0.40750323415265199</v>
      </c>
      <c r="AR25" s="22">
        <f t="shared" ref="AR25:AR28" si="16">$AR$18*AR13</f>
        <v>0.43352601156069365</v>
      </c>
      <c r="AS25" s="22">
        <f t="shared" ref="AS25:AS28" si="17">$AS$18*AS13</f>
        <v>0.38181818181818183</v>
      </c>
      <c r="AT25" s="127">
        <f t="shared" ref="AT25:AT28" si="18">$AT$18*AT13</f>
        <v>0.33333333333333331</v>
      </c>
      <c r="AU25" s="50">
        <f t="shared" ref="AU25:AU28" si="19">SUM(AP25:AT25)/5</f>
        <v>0.39273679900350256</v>
      </c>
      <c r="AV25" s="17"/>
      <c r="AW25" s="17"/>
      <c r="AX25" s="17"/>
      <c r="AZ25" s="149" t="str">
        <f>+AZ13</f>
        <v>De 20% &lt; a &lt;= 40%</v>
      </c>
      <c r="BA25" s="21">
        <f>$BA$18*BA13</f>
        <v>0.1814254859611231</v>
      </c>
      <c r="BB25" s="22">
        <f>$BB$18*BB13</f>
        <v>0.20648967551622416</v>
      </c>
      <c r="BC25" s="22">
        <f>$BC$18*BC13</f>
        <v>0.2696629213483146</v>
      </c>
      <c r="BD25" s="22">
        <f>$BD$18*BD13</f>
        <v>0.28846153846153849</v>
      </c>
      <c r="BE25" s="127">
        <f>$BE$18*BE13</f>
        <v>0.26923076923076927</v>
      </c>
      <c r="BF25" s="50">
        <f t="shared" ref="BF25:BF28" si="20">SUM(BA25:BE25)/5</f>
        <v>0.24305407810359397</v>
      </c>
      <c r="BG25" s="17"/>
      <c r="BH25" s="17"/>
      <c r="BI25" s="17"/>
      <c r="BJ25" s="97"/>
      <c r="BK25" s="206"/>
      <c r="BL25" s="202"/>
      <c r="BM25" s="202"/>
      <c r="BN25" s="207"/>
      <c r="BO25" s="117"/>
      <c r="BP25" s="162" t="str">
        <f>+BP13</f>
        <v>Muy poco</v>
      </c>
      <c r="BQ25" s="21">
        <f t="shared" ref="BQ25:BQ28" si="21">$BQ$18*BQ13</f>
        <v>0.24590163934426232</v>
      </c>
      <c r="BR25" s="22">
        <f t="shared" ref="BR25:BR28" si="22">$BR$18*BR13</f>
        <v>0.26785714285714279</v>
      </c>
      <c r="BS25" s="22">
        <f t="shared" ref="BS25:BS28" si="23">$BS$18*BS13</f>
        <v>0.31034482758620685</v>
      </c>
      <c r="BT25" s="22">
        <f t="shared" ref="BT25:BT28" si="24">$BT$18*BT13</f>
        <v>0.3125</v>
      </c>
      <c r="BU25" s="127">
        <f t="shared" ref="BU25:BU28" si="25">$BU$18*BU13</f>
        <v>0.3125</v>
      </c>
      <c r="BV25" s="398">
        <f>SUM(BQ25:BU25)/5</f>
        <v>0.2898207219575224</v>
      </c>
      <c r="BW25" s="17"/>
      <c r="BX25" s="17"/>
      <c r="BY25" s="17"/>
      <c r="BZ25" s="95"/>
    </row>
    <row r="26" spans="3:78" ht="38.1" customHeight="1" x14ac:dyDescent="1.25">
      <c r="C26" s="206"/>
      <c r="D26" s="202"/>
      <c r="E26" s="202"/>
      <c r="F26" s="207"/>
      <c r="G26" s="117"/>
      <c r="H26" s="162" t="str">
        <f>+H14</f>
        <v>3 a 4 personas</v>
      </c>
      <c r="I26" s="21">
        <f>$I$18*I14</f>
        <v>0.13606911447084233</v>
      </c>
      <c r="J26" s="22">
        <f>$J$18*J14</f>
        <v>7.128309572301425E-2</v>
      </c>
      <c r="K26" s="22">
        <f>$K$18*K14</f>
        <v>0.1171875</v>
      </c>
      <c r="L26" s="22">
        <f>$L$18*L14</f>
        <v>0.18367346938775511</v>
      </c>
      <c r="M26" s="127">
        <f>$M$18*M14</f>
        <v>0.2</v>
      </c>
      <c r="N26" s="52">
        <f t="shared" ref="N26:N28" si="26">SUM(I26:M26)/5</f>
        <v>0.14164263591632237</v>
      </c>
      <c r="O26" s="17"/>
      <c r="P26" s="17"/>
      <c r="Q26" s="17"/>
      <c r="R26" s="95"/>
      <c r="T26" s="171"/>
      <c r="V26" s="179" t="s">
        <v>115</v>
      </c>
      <c r="W26" s="195">
        <f>$W$16*$W14</f>
        <v>5.8823529411764705E-2</v>
      </c>
      <c r="X26" s="195">
        <f>$X$16*X14</f>
        <v>5.8823529411764705E-2</v>
      </c>
      <c r="Y26" s="195">
        <f>$Y$16*Y14</f>
        <v>5.8823529411764705E-2</v>
      </c>
      <c r="Z26" s="39">
        <f>SUM(W26:Y26)/3</f>
        <v>5.8823529411764698E-2</v>
      </c>
      <c r="AA26" s="195"/>
      <c r="AB26" s="97"/>
      <c r="AD26" s="148" t="str">
        <f>+AD14</f>
        <v>De 25% &lt; a &lt;= 50%</v>
      </c>
      <c r="AE26" s="21">
        <f t="shared" si="9"/>
        <v>8.1500646830530404E-2</v>
      </c>
      <c r="AF26" s="22">
        <f t="shared" si="10"/>
        <v>8.1500646830530404E-2</v>
      </c>
      <c r="AG26" s="22">
        <f t="shared" si="11"/>
        <v>8.6705202312138727E-2</v>
      </c>
      <c r="AH26" s="22">
        <f t="shared" si="12"/>
        <v>0.16363636363636364</v>
      </c>
      <c r="AI26" s="127">
        <f t="shared" si="13"/>
        <v>0.18518518518518517</v>
      </c>
      <c r="AJ26" s="50">
        <f t="shared" si="14"/>
        <v>0.11970560895894966</v>
      </c>
      <c r="AK26" s="17"/>
      <c r="AL26" s="17"/>
      <c r="AM26" s="17"/>
      <c r="AN26" s="17"/>
      <c r="AO26" s="149" t="str">
        <f>+AO14</f>
        <v>De 25% &lt; a &lt;= 50%</v>
      </c>
      <c r="AP26" s="21">
        <f t="shared" ref="AP26:AP28" si="27">$AP$18*AP14</f>
        <v>8.1500646830530404E-2</v>
      </c>
      <c r="AQ26" s="22">
        <f t="shared" si="15"/>
        <v>8.1500646830530404E-2</v>
      </c>
      <c r="AR26" s="22">
        <f t="shared" si="16"/>
        <v>8.6705202312138727E-2</v>
      </c>
      <c r="AS26" s="22">
        <f t="shared" si="17"/>
        <v>0.16363636363636364</v>
      </c>
      <c r="AT26" s="127">
        <f t="shared" si="18"/>
        <v>0.18518518518518517</v>
      </c>
      <c r="AU26" s="50">
        <f t="shared" si="19"/>
        <v>0.11970560895894966</v>
      </c>
      <c r="AV26" s="17"/>
      <c r="AW26" s="17"/>
      <c r="AX26" s="17"/>
      <c r="AZ26" s="149" t="str">
        <f>+AZ14</f>
        <v>De 40% &lt; a &lt;= 60%</v>
      </c>
      <c r="BA26" s="21">
        <f>$BA$18*BA14</f>
        <v>0.13606911447084233</v>
      </c>
      <c r="BB26" s="22">
        <f>$BB$18*BB14</f>
        <v>0.10324483775811208</v>
      </c>
      <c r="BC26" s="22">
        <f>$BC$18*BC14</f>
        <v>0.1348314606741573</v>
      </c>
      <c r="BD26" s="22">
        <f>$BD$18*BD14</f>
        <v>0.23076923076923078</v>
      </c>
      <c r="BE26" s="127">
        <f>$BE$18*BE14</f>
        <v>0.23076923076923078</v>
      </c>
      <c r="BF26" s="50">
        <f t="shared" si="20"/>
        <v>0.16713677488831466</v>
      </c>
      <c r="BG26" s="17"/>
      <c r="BH26" s="17"/>
      <c r="BI26" s="17"/>
      <c r="BJ26" s="97"/>
      <c r="BK26" s="206"/>
      <c r="BL26" s="202"/>
      <c r="BM26" s="202"/>
      <c r="BN26" s="207"/>
      <c r="BO26" s="117"/>
      <c r="BP26" s="162" t="str">
        <f>+BP14</f>
        <v>Poco</v>
      </c>
      <c r="BQ26" s="21">
        <f t="shared" si="21"/>
        <v>9.836065573770493E-2</v>
      </c>
      <c r="BR26" s="22">
        <f t="shared" si="22"/>
        <v>8.928571428571426E-2</v>
      </c>
      <c r="BS26" s="22">
        <f t="shared" si="23"/>
        <v>0.10344827586206895</v>
      </c>
      <c r="BT26" s="22">
        <f t="shared" si="24"/>
        <v>0.1875</v>
      </c>
      <c r="BU26" s="127">
        <f t="shared" si="25"/>
        <v>0.1875</v>
      </c>
      <c r="BV26" s="398">
        <f t="shared" ref="BV26:BV28" si="28">SUM(BQ26:BU26)/5</f>
        <v>0.13321892917709763</v>
      </c>
      <c r="BW26" s="17"/>
      <c r="BX26" s="17"/>
      <c r="BY26" s="17"/>
      <c r="BZ26" s="95"/>
    </row>
    <row r="27" spans="3:78" ht="38.1" customHeight="1" x14ac:dyDescent="1.25">
      <c r="C27" s="206"/>
      <c r="D27" s="202"/>
      <c r="E27" s="202"/>
      <c r="F27" s="207"/>
      <c r="G27" s="117"/>
      <c r="H27" s="162" t="str">
        <f>+H15</f>
        <v>1 a 2 personas</v>
      </c>
      <c r="I27" s="21">
        <f>$I$18*I15</f>
        <v>7.775377969762419E-2</v>
      </c>
      <c r="J27" s="22">
        <f>$J$18*J15</f>
        <v>4.2769857433808553E-2</v>
      </c>
      <c r="K27" s="22">
        <f>$K$18*K15</f>
        <v>3.90625E-2</v>
      </c>
      <c r="L27" s="22">
        <f>$L$18*L15</f>
        <v>6.1224489795918373E-2</v>
      </c>
      <c r="M27" s="127">
        <f>$M$18*M15</f>
        <v>0.12</v>
      </c>
      <c r="N27" s="52">
        <f t="shared" si="26"/>
        <v>6.8162125385470215E-2</v>
      </c>
      <c r="O27" s="17"/>
      <c r="P27" s="17"/>
      <c r="Q27" s="17"/>
      <c r="R27" s="95"/>
      <c r="T27" s="171"/>
      <c r="V27" s="179" t="s">
        <v>1</v>
      </c>
      <c r="W27" s="39">
        <f>SUM(W24:W26)</f>
        <v>1</v>
      </c>
      <c r="X27" s="39">
        <f>SUM(X24:X26)</f>
        <v>1</v>
      </c>
      <c r="Y27" s="39">
        <f>SUM(Y24:Y26)</f>
        <v>1</v>
      </c>
      <c r="Z27" s="39">
        <f>SUM(Z24:Z26)</f>
        <v>0.99999999999999989</v>
      </c>
      <c r="AA27" s="195"/>
      <c r="AB27" s="97"/>
      <c r="AD27" s="148" t="str">
        <f>+AD15</f>
        <v>De 0% &lt; a &lt;= 25%</v>
      </c>
      <c r="AE27" s="21">
        <f t="shared" si="9"/>
        <v>5.8214747736093142E-2</v>
      </c>
      <c r="AF27" s="22">
        <f t="shared" si="10"/>
        <v>5.8214747736093142E-2</v>
      </c>
      <c r="AG27" s="22">
        <f t="shared" si="11"/>
        <v>2.8901734104046242E-2</v>
      </c>
      <c r="AH27" s="22">
        <f t="shared" si="12"/>
        <v>5.454545454545455E-2</v>
      </c>
      <c r="AI27" s="127">
        <f t="shared" si="13"/>
        <v>0.1111111111111111</v>
      </c>
      <c r="AJ27" s="50">
        <f t="shared" si="14"/>
        <v>6.2197559046559638E-2</v>
      </c>
      <c r="AK27" s="17"/>
      <c r="AL27" s="17"/>
      <c r="AM27" s="17"/>
      <c r="AN27" s="17"/>
      <c r="AO27" s="149" t="str">
        <f>+AO15</f>
        <v>De 0% &lt; a &lt;= 25%</v>
      </c>
      <c r="AP27" s="21">
        <f>$AP$18*AP15</f>
        <v>5.8214747736093142E-2</v>
      </c>
      <c r="AQ27" s="22">
        <f t="shared" si="15"/>
        <v>5.8214747736093142E-2</v>
      </c>
      <c r="AR27" s="22">
        <f t="shared" si="16"/>
        <v>2.8901734104046242E-2</v>
      </c>
      <c r="AS27" s="22">
        <f t="shared" si="17"/>
        <v>5.454545454545455E-2</v>
      </c>
      <c r="AT27" s="127">
        <f t="shared" si="18"/>
        <v>0.1111111111111111</v>
      </c>
      <c r="AU27" s="50">
        <f t="shared" si="19"/>
        <v>6.2197559046559638E-2</v>
      </c>
      <c r="AV27" s="17"/>
      <c r="AW27" s="17"/>
      <c r="AX27" s="17"/>
      <c r="AZ27" s="149" t="str">
        <f>+AZ15</f>
        <v>De 60% &lt; a &lt;= 80%</v>
      </c>
      <c r="BA27" s="21">
        <f>$BA$18*BA15</f>
        <v>7.775377969762419E-2</v>
      </c>
      <c r="BB27" s="22">
        <f>$BB$18*BB15</f>
        <v>4.1297935103244837E-2</v>
      </c>
      <c r="BC27" s="22">
        <f>$BC$18*BC15</f>
        <v>3.3707865168539325E-2</v>
      </c>
      <c r="BD27" s="22">
        <f>$BD$18*BD15</f>
        <v>5.7692307692307696E-2</v>
      </c>
      <c r="BE27" s="127">
        <f>$BE$18*BE15</f>
        <v>0.11538461538461539</v>
      </c>
      <c r="BF27" s="50">
        <f t="shared" si="20"/>
        <v>6.5167300609266302E-2</v>
      </c>
      <c r="BG27" s="17"/>
      <c r="BH27" s="17"/>
      <c r="BI27" s="17"/>
      <c r="BJ27" s="97"/>
      <c r="BK27" s="206"/>
      <c r="BL27" s="202"/>
      <c r="BM27" s="202"/>
      <c r="BN27" s="207"/>
      <c r="BO27" s="117"/>
      <c r="BP27" s="162" t="str">
        <f>+BP15</f>
        <v>Ninguno</v>
      </c>
      <c r="BQ27" s="21">
        <f t="shared" si="21"/>
        <v>8.1967213114754106E-2</v>
      </c>
      <c r="BR27" s="22">
        <f t="shared" si="22"/>
        <v>5.3571428571428562E-2</v>
      </c>
      <c r="BS27" s="22">
        <f t="shared" si="23"/>
        <v>3.4482758620689648E-2</v>
      </c>
      <c r="BT27" s="22">
        <f t="shared" si="24"/>
        <v>6.25E-2</v>
      </c>
      <c r="BU27" s="127">
        <f t="shared" si="25"/>
        <v>6.25E-2</v>
      </c>
      <c r="BV27" s="398">
        <f t="shared" si="28"/>
        <v>5.900428006137446E-2</v>
      </c>
      <c r="BW27" s="17"/>
      <c r="BX27" s="17"/>
      <c r="BY27" s="17"/>
      <c r="BZ27" s="95"/>
    </row>
    <row r="28" spans="3:78" ht="38.1" customHeight="1" x14ac:dyDescent="1.25">
      <c r="C28" s="206"/>
      <c r="D28" s="202"/>
      <c r="E28" s="202"/>
      <c r="F28" s="207"/>
      <c r="G28" s="117"/>
      <c r="H28" s="162" t="str">
        <f>+H16</f>
        <v>Ninguna</v>
      </c>
      <c r="I28" s="21">
        <f>$I$18*I16</f>
        <v>6.0475161987041032E-2</v>
      </c>
      <c r="J28" s="22">
        <f>$J$18*J16</f>
        <v>3.0549898167006106E-2</v>
      </c>
      <c r="K28" s="22">
        <f>$K$18*K16</f>
        <v>2.34375E-2</v>
      </c>
      <c r="L28" s="22">
        <f>$L$18*L16</f>
        <v>2.0408163265306124E-2</v>
      </c>
      <c r="M28" s="127">
        <f>$M$18*M16</f>
        <v>0.04</v>
      </c>
      <c r="N28" s="52">
        <f t="shared" si="26"/>
        <v>3.4974144683870653E-2</v>
      </c>
      <c r="O28" s="17"/>
      <c r="P28" s="17"/>
      <c r="Q28" s="17"/>
      <c r="R28" s="95"/>
      <c r="T28" s="171"/>
      <c r="AB28" s="97"/>
      <c r="AD28" s="148" t="str">
        <f>+AD16</f>
        <v>0%</v>
      </c>
      <c r="AE28" s="23">
        <f>$AE$18*AE16</f>
        <v>4.5278137128072445E-2</v>
      </c>
      <c r="AF28" s="24">
        <f>$AF$18*AF16</f>
        <v>4.5278137128072445E-2</v>
      </c>
      <c r="AG28" s="24">
        <f>$AG$18*AG16</f>
        <v>1.7341040462427747E-2</v>
      </c>
      <c r="AH28" s="24">
        <f>$AH$18*AH16</f>
        <v>1.8181818181818181E-2</v>
      </c>
      <c r="AI28" s="128">
        <f t="shared" si="13"/>
        <v>3.7037037037037035E-2</v>
      </c>
      <c r="AJ28" s="51">
        <f t="shared" si="14"/>
        <v>3.2623233987485574E-2</v>
      </c>
      <c r="AK28" s="17"/>
      <c r="AL28" s="17"/>
      <c r="AM28" s="17"/>
      <c r="AN28" s="17"/>
      <c r="AO28" s="149" t="str">
        <f>+AO16</f>
        <v>0%</v>
      </c>
      <c r="AP28" s="23">
        <f t="shared" si="27"/>
        <v>4.5278137128072445E-2</v>
      </c>
      <c r="AQ28" s="24">
        <f t="shared" si="15"/>
        <v>4.5278137128072445E-2</v>
      </c>
      <c r="AR28" s="24">
        <f t="shared" si="16"/>
        <v>1.7341040462427747E-2</v>
      </c>
      <c r="AS28" s="24">
        <f t="shared" si="17"/>
        <v>1.8181818181818181E-2</v>
      </c>
      <c r="AT28" s="128">
        <f t="shared" si="18"/>
        <v>3.7037037037037035E-2</v>
      </c>
      <c r="AU28" s="51">
        <f t="shared" si="19"/>
        <v>3.2623233987485574E-2</v>
      </c>
      <c r="AV28" s="17"/>
      <c r="AW28" s="17"/>
      <c r="AX28" s="17"/>
      <c r="AZ28" s="149" t="str">
        <f>+AZ16</f>
        <v>De 80% &lt; a &lt;= 100%</v>
      </c>
      <c r="BA28" s="23">
        <f>$BA$18*BA16</f>
        <v>6.0475161987041032E-2</v>
      </c>
      <c r="BB28" s="24">
        <f>$BB$18*BB16</f>
        <v>2.9498525073746305E-2</v>
      </c>
      <c r="BC28" s="24">
        <f>$BC$18*BC16</f>
        <v>2.247191011235955E-2</v>
      </c>
      <c r="BD28" s="24">
        <f>$BD$18*BD16</f>
        <v>1.9230769230769232E-2</v>
      </c>
      <c r="BE28" s="128">
        <f>$BE$18*BE16</f>
        <v>3.8461538461538464E-2</v>
      </c>
      <c r="BF28" s="51">
        <f t="shared" si="20"/>
        <v>3.4027580973090915E-2</v>
      </c>
      <c r="BG28" s="17"/>
      <c r="BH28" s="17"/>
      <c r="BI28" s="17"/>
      <c r="BJ28" s="97"/>
      <c r="BK28" s="206"/>
      <c r="BL28" s="202"/>
      <c r="BM28" s="202"/>
      <c r="BN28" s="207"/>
      <c r="BO28" s="117"/>
      <c r="BP28" s="162" t="str">
        <f>+BP16</f>
        <v>No respondió</v>
      </c>
      <c r="BQ28" s="23">
        <f t="shared" si="21"/>
        <v>8.1967213114754106E-2</v>
      </c>
      <c r="BR28" s="24">
        <f t="shared" si="22"/>
        <v>5.3571428571428562E-2</v>
      </c>
      <c r="BS28" s="24">
        <f t="shared" si="23"/>
        <v>3.4482758620689648E-2</v>
      </c>
      <c r="BT28" s="24">
        <f t="shared" si="24"/>
        <v>6.25E-2</v>
      </c>
      <c r="BU28" s="128">
        <f t="shared" si="25"/>
        <v>6.25E-2</v>
      </c>
      <c r="BV28" s="398">
        <f t="shared" si="28"/>
        <v>5.900428006137446E-2</v>
      </c>
      <c r="BW28" s="17"/>
      <c r="BX28" s="17"/>
      <c r="BY28" s="17"/>
      <c r="BZ28" s="95"/>
    </row>
    <row r="29" spans="3:78" ht="31.5" customHeight="1" x14ac:dyDescent="1.25">
      <c r="C29" s="206"/>
      <c r="D29" s="202"/>
      <c r="E29" s="202"/>
      <c r="F29" s="207"/>
      <c r="G29" s="117"/>
      <c r="H29" s="163" t="s">
        <v>1</v>
      </c>
      <c r="I29" s="52">
        <f>SUM(I24:I28)</f>
        <v>1</v>
      </c>
      <c r="J29" s="52">
        <f>SUM(J24:J28)</f>
        <v>1</v>
      </c>
      <c r="K29" s="52">
        <f t="shared" ref="K29:N29" si="29">SUM(K24:K28)</f>
        <v>1</v>
      </c>
      <c r="L29" s="52">
        <f t="shared" si="29"/>
        <v>1</v>
      </c>
      <c r="M29" s="52">
        <f t="shared" si="29"/>
        <v>1</v>
      </c>
      <c r="N29" s="52">
        <f t="shared" si="29"/>
        <v>1</v>
      </c>
      <c r="O29" s="17"/>
      <c r="P29" s="17"/>
      <c r="Q29" s="17"/>
      <c r="R29" s="95"/>
      <c r="T29" s="171"/>
      <c r="AB29" s="97"/>
      <c r="AD29" s="148" t="s">
        <v>1</v>
      </c>
      <c r="AE29" s="51">
        <f>SUM(AE24:AE28)</f>
        <v>1</v>
      </c>
      <c r="AF29" s="51">
        <f t="shared" ref="AF29:AJ29" si="30">SUM(AF24:AF28)</f>
        <v>1</v>
      </c>
      <c r="AG29" s="51">
        <f t="shared" si="30"/>
        <v>1</v>
      </c>
      <c r="AH29" s="51">
        <f t="shared" si="30"/>
        <v>1</v>
      </c>
      <c r="AI29" s="51">
        <f>SUM(AI24:AI28)</f>
        <v>1</v>
      </c>
      <c r="AJ29" s="51">
        <f t="shared" si="30"/>
        <v>1</v>
      </c>
      <c r="AK29" s="17"/>
      <c r="AL29" s="17"/>
      <c r="AM29" s="17"/>
      <c r="AN29" s="17"/>
      <c r="AO29" s="149" t="s">
        <v>1</v>
      </c>
      <c r="AP29" s="51">
        <f>SUM(AP24:AP28)</f>
        <v>1</v>
      </c>
      <c r="AQ29" s="51">
        <f t="shared" ref="AQ29:AU29" si="31">SUM(AQ24:AQ28)</f>
        <v>1</v>
      </c>
      <c r="AR29" s="51">
        <f t="shared" si="31"/>
        <v>1</v>
      </c>
      <c r="AS29" s="51">
        <f t="shared" si="31"/>
        <v>1</v>
      </c>
      <c r="AT29" s="51">
        <f t="shared" si="31"/>
        <v>1</v>
      </c>
      <c r="AU29" s="51">
        <f t="shared" si="31"/>
        <v>1</v>
      </c>
      <c r="AV29" s="17"/>
      <c r="AW29" s="17"/>
      <c r="AX29" s="17"/>
      <c r="AZ29" s="149" t="s">
        <v>1</v>
      </c>
      <c r="BA29" s="51">
        <f>SUM(BA24:BA28)</f>
        <v>1</v>
      </c>
      <c r="BB29" s="51">
        <f t="shared" ref="BB29:BF29" si="32">SUM(BB24:BB28)</f>
        <v>0.99999999999999989</v>
      </c>
      <c r="BC29" s="51">
        <f t="shared" si="32"/>
        <v>1</v>
      </c>
      <c r="BD29" s="51">
        <f t="shared" si="32"/>
        <v>1</v>
      </c>
      <c r="BE29" s="51">
        <f t="shared" si="32"/>
        <v>1.0000000000000002</v>
      </c>
      <c r="BF29" s="51">
        <f t="shared" si="32"/>
        <v>1</v>
      </c>
      <c r="BG29" s="17"/>
      <c r="BH29" s="17"/>
      <c r="BI29" s="17"/>
      <c r="BJ29" s="97"/>
      <c r="BK29" s="206"/>
      <c r="BL29" s="202"/>
      <c r="BM29" s="202"/>
      <c r="BN29" s="207"/>
      <c r="BO29" s="117"/>
      <c r="BP29" s="163" t="s">
        <v>1</v>
      </c>
      <c r="BQ29" s="51">
        <f>SUM(BQ24:BQ28)</f>
        <v>1</v>
      </c>
      <c r="BR29" s="51">
        <f t="shared" ref="BR29:BU29" si="33">SUM(BR24:BR28)</f>
        <v>0.99999999999999989</v>
      </c>
      <c r="BS29" s="51">
        <f t="shared" si="33"/>
        <v>0.99999999999999978</v>
      </c>
      <c r="BT29" s="51">
        <f t="shared" si="33"/>
        <v>1</v>
      </c>
      <c r="BU29" s="51">
        <f t="shared" si="33"/>
        <v>1</v>
      </c>
      <c r="BV29" s="52">
        <f t="shared" ref="BV29" si="34">SUM(BV24:BV28)</f>
        <v>1</v>
      </c>
      <c r="BW29" s="17"/>
      <c r="BX29" s="17"/>
      <c r="BY29" s="17"/>
      <c r="BZ29" s="95"/>
    </row>
    <row r="30" spans="3:78" ht="24" customHeight="1" x14ac:dyDescent="1.25">
      <c r="C30" s="206"/>
      <c r="D30" s="202"/>
      <c r="E30" s="202"/>
      <c r="F30" s="207"/>
      <c r="G30" s="117"/>
      <c r="H30" s="33"/>
      <c r="I30" s="22"/>
      <c r="J30" s="22"/>
      <c r="K30" s="22"/>
      <c r="L30" s="22"/>
      <c r="M30" s="22"/>
      <c r="N30" s="22"/>
      <c r="O30" s="17"/>
      <c r="P30" s="17"/>
      <c r="Q30" s="17"/>
      <c r="R30" s="95"/>
      <c r="T30" s="171"/>
      <c r="AB30" s="97"/>
      <c r="AD30" s="33"/>
      <c r="AE30" s="22"/>
      <c r="AF30" s="22"/>
      <c r="AG30" s="22"/>
      <c r="AH30" s="22"/>
      <c r="AI30" s="22"/>
      <c r="AJ30" s="22"/>
      <c r="AK30" s="17"/>
      <c r="AL30" s="17"/>
      <c r="AM30" s="17"/>
      <c r="AN30" s="17"/>
      <c r="AO30" s="33"/>
      <c r="AP30" s="22"/>
      <c r="AQ30" s="22"/>
      <c r="AR30" s="22"/>
      <c r="AS30" s="22"/>
      <c r="AT30" s="22"/>
      <c r="AU30" s="22"/>
      <c r="AV30" s="17"/>
      <c r="AW30" s="17"/>
      <c r="AX30" s="17"/>
      <c r="AZ30" s="33"/>
      <c r="BA30" s="22"/>
      <c r="BB30" s="22"/>
      <c r="BC30" s="22"/>
      <c r="BD30" s="22"/>
      <c r="BE30" s="22"/>
      <c r="BF30" s="22"/>
      <c r="BG30" s="17"/>
      <c r="BH30" s="17"/>
      <c r="BI30" s="17"/>
      <c r="BJ30" s="97"/>
      <c r="BK30" s="206"/>
      <c r="BL30" s="202"/>
      <c r="BM30" s="202"/>
      <c r="BN30" s="207"/>
      <c r="BO30" s="117"/>
      <c r="BP30" s="33"/>
      <c r="BQ30" s="22"/>
      <c r="BR30" s="22"/>
      <c r="BS30" s="22"/>
      <c r="BT30" s="22"/>
      <c r="BU30" s="22"/>
      <c r="BV30" s="22"/>
      <c r="BW30" s="17"/>
      <c r="BX30" s="17"/>
      <c r="BY30" s="17"/>
      <c r="BZ30" s="95"/>
    </row>
    <row r="31" spans="3:78" ht="30" customHeight="1" x14ac:dyDescent="1.25">
      <c r="C31" s="206"/>
      <c r="D31" s="202"/>
      <c r="E31" s="202"/>
      <c r="F31" s="207"/>
      <c r="G31" s="117"/>
      <c r="H31" s="33"/>
      <c r="I31" s="22"/>
      <c r="J31" s="22"/>
      <c r="K31" s="22"/>
      <c r="L31" s="22"/>
      <c r="M31" s="22"/>
      <c r="N31" s="153" t="s">
        <v>12</v>
      </c>
      <c r="O31" s="17"/>
      <c r="P31" s="17"/>
      <c r="Q31" s="17"/>
      <c r="R31" s="95"/>
      <c r="T31" s="171"/>
      <c r="W31" s="5"/>
      <c r="X31" s="5"/>
      <c r="Y31" s="5"/>
      <c r="Z31" s="198" t="s">
        <v>12</v>
      </c>
      <c r="AB31" s="97"/>
      <c r="AD31" s="33"/>
      <c r="AE31" s="22"/>
      <c r="AF31" s="22"/>
      <c r="AG31" s="22"/>
      <c r="AH31" s="22"/>
      <c r="AI31" s="22"/>
      <c r="AJ31" s="153" t="s">
        <v>12</v>
      </c>
      <c r="AK31" s="17"/>
      <c r="AL31" s="17"/>
      <c r="AM31" s="17"/>
      <c r="AN31" s="17"/>
      <c r="AO31" s="33"/>
      <c r="AP31" s="22"/>
      <c r="AQ31" s="22"/>
      <c r="AR31" s="22"/>
      <c r="AS31" s="22"/>
      <c r="AT31" s="22"/>
      <c r="AU31" s="153" t="s">
        <v>12</v>
      </c>
      <c r="AV31" s="17"/>
      <c r="AW31" s="17"/>
      <c r="AX31" s="17"/>
      <c r="AZ31" s="33"/>
      <c r="BA31" s="22"/>
      <c r="BB31" s="22"/>
      <c r="BC31" s="22"/>
      <c r="BD31" s="22"/>
      <c r="BE31" s="22"/>
      <c r="BF31" s="153" t="s">
        <v>12</v>
      </c>
      <c r="BG31" s="17"/>
      <c r="BH31" s="17"/>
      <c r="BI31" s="17"/>
      <c r="BJ31" s="97"/>
      <c r="BK31" s="206"/>
      <c r="BL31" s="202"/>
      <c r="BM31" s="202"/>
      <c r="BN31" s="207"/>
      <c r="BO31" s="117"/>
      <c r="BP31" s="33"/>
      <c r="BQ31" s="22"/>
      <c r="BR31" s="22"/>
      <c r="BS31" s="22"/>
      <c r="BT31" s="22"/>
      <c r="BU31" s="22"/>
      <c r="BV31" s="153" t="s">
        <v>12</v>
      </c>
      <c r="BW31" s="17"/>
      <c r="BX31" s="17"/>
      <c r="BY31" s="17"/>
      <c r="BZ31" s="95"/>
    </row>
    <row r="32" spans="3:78" ht="15.75" customHeight="1" x14ac:dyDescent="1.25">
      <c r="C32" s="206"/>
      <c r="D32" s="202"/>
      <c r="E32" s="202"/>
      <c r="F32" s="207"/>
      <c r="G32" s="117"/>
      <c r="H32" s="33"/>
      <c r="I32" s="22"/>
      <c r="J32" s="22"/>
      <c r="K32" s="22"/>
      <c r="L32" s="22"/>
      <c r="M32" s="22"/>
      <c r="N32" s="139">
        <f>N24</f>
        <v>0.48862914959238524</v>
      </c>
      <c r="O32" s="17"/>
      <c r="P32" s="17"/>
      <c r="Q32" s="17"/>
      <c r="R32" s="95"/>
      <c r="T32" s="171"/>
      <c r="W32" s="5"/>
      <c r="X32" s="5"/>
      <c r="Y32" s="5"/>
      <c r="Z32" s="188">
        <f>Z24</f>
        <v>0.47058823529411759</v>
      </c>
      <c r="AB32" s="97"/>
      <c r="AD32" s="33"/>
      <c r="AE32" s="22"/>
      <c r="AF32" s="22"/>
      <c r="AG32" s="22"/>
      <c r="AH32" s="22"/>
      <c r="AI32" s="22"/>
      <c r="AJ32" s="142">
        <f>AJ24</f>
        <v>0.39273679900350256</v>
      </c>
      <c r="AK32" s="17"/>
      <c r="AL32" s="17"/>
      <c r="AM32" s="17"/>
      <c r="AN32" s="17"/>
      <c r="AO32" s="33"/>
      <c r="AP32" s="22"/>
      <c r="AQ32" s="22"/>
      <c r="AR32" s="22"/>
      <c r="AS32" s="22"/>
      <c r="AT32" s="22"/>
      <c r="AU32" s="139">
        <f>AU24</f>
        <v>0.39273679900350256</v>
      </c>
      <c r="AV32" s="17"/>
      <c r="AW32" s="17"/>
      <c r="AX32" s="17"/>
      <c r="AZ32" s="33"/>
      <c r="BA32" s="22"/>
      <c r="BB32" s="22"/>
      <c r="BC32" s="22"/>
      <c r="BD32" s="22"/>
      <c r="BE32" s="22"/>
      <c r="BF32" s="56">
        <f>BF24*100</f>
        <v>49.061426542573415</v>
      </c>
      <c r="BG32" s="17"/>
      <c r="BH32" s="17"/>
      <c r="BI32" s="17"/>
      <c r="BJ32" s="97"/>
      <c r="BK32" s="206"/>
      <c r="BL32" s="202"/>
      <c r="BM32" s="202"/>
      <c r="BN32" s="207"/>
      <c r="BO32" s="117"/>
      <c r="BP32" s="33"/>
      <c r="BQ32" s="22"/>
      <c r="BR32" s="22"/>
      <c r="BS32" s="22"/>
      <c r="BT32" s="22"/>
      <c r="BU32" s="22"/>
      <c r="BV32" s="139">
        <f>BV24</f>
        <v>0.45895178874263098</v>
      </c>
      <c r="BW32" s="17"/>
      <c r="BX32" s="17"/>
      <c r="BY32" s="17"/>
      <c r="BZ32" s="95"/>
    </row>
    <row r="33" spans="3:78" ht="15.75" customHeight="1" x14ac:dyDescent="1.25">
      <c r="C33" s="206"/>
      <c r="D33" s="202"/>
      <c r="E33" s="202"/>
      <c r="F33" s="207"/>
      <c r="G33" s="117"/>
      <c r="H33" s="33"/>
      <c r="I33" s="22"/>
      <c r="J33" s="22"/>
      <c r="K33" s="22"/>
      <c r="L33" s="22"/>
      <c r="M33" s="22"/>
      <c r="N33" s="140">
        <f>N25</f>
        <v>0.26659194442195155</v>
      </c>
      <c r="O33" s="17"/>
      <c r="P33" s="17"/>
      <c r="Q33" s="17"/>
      <c r="R33" s="95"/>
      <c r="T33" s="171"/>
      <c r="W33" s="5"/>
      <c r="X33" s="5"/>
      <c r="Y33" s="5"/>
      <c r="Z33" s="188">
        <f>Z25</f>
        <v>0.47058823529411759</v>
      </c>
      <c r="AB33" s="97"/>
      <c r="AD33" s="33"/>
      <c r="AE33" s="22"/>
      <c r="AF33" s="22"/>
      <c r="AG33" s="22"/>
      <c r="AH33" s="22"/>
      <c r="AI33" s="22"/>
      <c r="AJ33" s="143">
        <f>AJ25</f>
        <v>0.39273679900350256</v>
      </c>
      <c r="AK33" s="17"/>
      <c r="AL33" s="17"/>
      <c r="AM33" s="17"/>
      <c r="AN33" s="17"/>
      <c r="AO33" s="33"/>
      <c r="AP33" s="22"/>
      <c r="AQ33" s="22"/>
      <c r="AR33" s="22"/>
      <c r="AS33" s="22"/>
      <c r="AT33" s="22"/>
      <c r="AU33" s="140">
        <f>AU25</f>
        <v>0.39273679900350256</v>
      </c>
      <c r="AV33" s="17"/>
      <c r="AW33" s="17"/>
      <c r="AX33" s="17"/>
      <c r="AZ33" s="33"/>
      <c r="BA33" s="22"/>
      <c r="BB33" s="22"/>
      <c r="BC33" s="22"/>
      <c r="BD33" s="22"/>
      <c r="BE33" s="22"/>
      <c r="BF33" s="57">
        <f>BF25*100</f>
        <v>24.305407810359398</v>
      </c>
      <c r="BG33" s="17"/>
      <c r="BH33" s="17"/>
      <c r="BI33" s="17"/>
      <c r="BJ33" s="97"/>
      <c r="BK33" s="206"/>
      <c r="BL33" s="202"/>
      <c r="BM33" s="202"/>
      <c r="BN33" s="207"/>
      <c r="BO33" s="117"/>
      <c r="BP33" s="33"/>
      <c r="BQ33" s="22"/>
      <c r="BR33" s="22"/>
      <c r="BS33" s="22"/>
      <c r="BT33" s="22"/>
      <c r="BU33" s="22"/>
      <c r="BV33" s="140">
        <f>BV25</f>
        <v>0.2898207219575224</v>
      </c>
      <c r="BW33" s="17"/>
      <c r="BX33" s="17"/>
      <c r="BY33" s="17"/>
      <c r="BZ33" s="95"/>
    </row>
    <row r="34" spans="3:78" ht="15.75" customHeight="1" x14ac:dyDescent="1.25">
      <c r="C34" s="206"/>
      <c r="D34" s="202"/>
      <c r="E34" s="202"/>
      <c r="F34" s="207"/>
      <c r="G34" s="117"/>
      <c r="H34" s="33"/>
      <c r="I34" s="22"/>
      <c r="J34" s="22"/>
      <c r="K34" s="22"/>
      <c r="L34" s="22"/>
      <c r="M34" s="22"/>
      <c r="N34" s="140">
        <f>N26</f>
        <v>0.14164263591632237</v>
      </c>
      <c r="O34" s="17"/>
      <c r="P34" s="17"/>
      <c r="Q34" s="17"/>
      <c r="R34" s="95"/>
      <c r="T34" s="171"/>
      <c r="W34" s="5"/>
      <c r="X34" s="5"/>
      <c r="Y34" s="5"/>
      <c r="Z34" s="189">
        <f>Z26</f>
        <v>5.8823529411764698E-2</v>
      </c>
      <c r="AB34" s="97"/>
      <c r="AD34" s="33"/>
      <c r="AE34" s="22"/>
      <c r="AF34" s="22"/>
      <c r="AG34" s="22"/>
      <c r="AH34" s="22"/>
      <c r="AI34" s="22"/>
      <c r="AJ34" s="143">
        <f>AJ26</f>
        <v>0.11970560895894966</v>
      </c>
      <c r="AK34" s="17"/>
      <c r="AL34" s="17"/>
      <c r="AM34" s="17"/>
      <c r="AN34" s="17"/>
      <c r="AO34" s="33"/>
      <c r="AP34" s="22"/>
      <c r="AQ34" s="22"/>
      <c r="AR34" s="22"/>
      <c r="AS34" s="22"/>
      <c r="AT34" s="22"/>
      <c r="AU34" s="140">
        <f>AU26</f>
        <v>0.11970560895894966</v>
      </c>
      <c r="AV34" s="17"/>
      <c r="AW34" s="17"/>
      <c r="AX34" s="17"/>
      <c r="AZ34" s="33"/>
      <c r="BA34" s="22"/>
      <c r="BB34" s="22"/>
      <c r="BC34" s="22"/>
      <c r="BD34" s="22"/>
      <c r="BE34" s="22"/>
      <c r="BF34" s="57">
        <f>BF26*100</f>
        <v>16.713677488831465</v>
      </c>
      <c r="BG34" s="17"/>
      <c r="BH34" s="17"/>
      <c r="BI34" s="17"/>
      <c r="BJ34" s="97"/>
      <c r="BK34" s="206"/>
      <c r="BL34" s="202"/>
      <c r="BM34" s="202"/>
      <c r="BN34" s="207"/>
      <c r="BO34" s="117"/>
      <c r="BP34" s="33"/>
      <c r="BQ34" s="22"/>
      <c r="BR34" s="22"/>
      <c r="BS34" s="22"/>
      <c r="BT34" s="22"/>
      <c r="BU34" s="22"/>
      <c r="BV34" s="140">
        <f>BV26</f>
        <v>0.13321892917709763</v>
      </c>
      <c r="BW34" s="17"/>
      <c r="BX34" s="17"/>
      <c r="BY34" s="17"/>
      <c r="BZ34" s="95"/>
    </row>
    <row r="35" spans="3:78" ht="15.75" customHeight="1" x14ac:dyDescent="1.25">
      <c r="C35" s="206"/>
      <c r="D35" s="202"/>
      <c r="E35" s="202"/>
      <c r="F35" s="207"/>
      <c r="G35" s="117"/>
      <c r="H35" s="33"/>
      <c r="I35" s="22"/>
      <c r="J35" s="22"/>
      <c r="K35" s="22"/>
      <c r="L35" s="22"/>
      <c r="M35" s="22"/>
      <c r="N35" s="140">
        <f>N27</f>
        <v>6.8162125385470215E-2</v>
      </c>
      <c r="O35" s="17"/>
      <c r="P35" s="17"/>
      <c r="Q35" s="17"/>
      <c r="R35" s="95"/>
      <c r="T35" s="171"/>
      <c r="AB35" s="97"/>
      <c r="AD35" s="33"/>
      <c r="AE35" s="22"/>
      <c r="AF35" s="22"/>
      <c r="AG35" s="22"/>
      <c r="AH35" s="22"/>
      <c r="AI35" s="22"/>
      <c r="AJ35" s="143">
        <f>AJ27</f>
        <v>6.2197559046559638E-2</v>
      </c>
      <c r="AK35" s="17"/>
      <c r="AL35" s="17"/>
      <c r="AM35" s="17"/>
      <c r="AN35" s="17"/>
      <c r="AO35" s="33"/>
      <c r="AP35" s="22"/>
      <c r="AQ35" s="22"/>
      <c r="AR35" s="22"/>
      <c r="AS35" s="22"/>
      <c r="AT35" s="22"/>
      <c r="AU35" s="140">
        <f>AU27</f>
        <v>6.2197559046559638E-2</v>
      </c>
      <c r="AV35" s="17"/>
      <c r="AW35" s="17"/>
      <c r="AX35" s="17"/>
      <c r="AZ35" s="33"/>
      <c r="BA35" s="22"/>
      <c r="BB35" s="22"/>
      <c r="BC35" s="22"/>
      <c r="BD35" s="22"/>
      <c r="BE35" s="22"/>
      <c r="BF35" s="57">
        <f>BF27*100</f>
        <v>6.5167300609266299</v>
      </c>
      <c r="BG35" s="17"/>
      <c r="BH35" s="17"/>
      <c r="BI35" s="17"/>
      <c r="BJ35" s="97"/>
      <c r="BK35" s="206"/>
      <c r="BL35" s="202"/>
      <c r="BM35" s="202"/>
      <c r="BN35" s="207"/>
      <c r="BO35" s="117"/>
      <c r="BP35" s="33"/>
      <c r="BQ35" s="22"/>
      <c r="BR35" s="22"/>
      <c r="BS35" s="22"/>
      <c r="BT35" s="22"/>
      <c r="BU35" s="22"/>
      <c r="BV35" s="140">
        <f>BV27</f>
        <v>5.900428006137446E-2</v>
      </c>
      <c r="BW35" s="17"/>
      <c r="BX35" s="17"/>
      <c r="BY35" s="17"/>
      <c r="BZ35" s="95"/>
    </row>
    <row r="36" spans="3:78" ht="15.75" customHeight="1" x14ac:dyDescent="1.25">
      <c r="C36" s="206"/>
      <c r="D36" s="202"/>
      <c r="E36" s="202"/>
      <c r="F36" s="207"/>
      <c r="G36" s="117"/>
      <c r="H36" s="33"/>
      <c r="I36" s="22"/>
      <c r="J36" s="22"/>
      <c r="K36" s="22"/>
      <c r="L36" s="22"/>
      <c r="M36" s="22"/>
      <c r="N36" s="141">
        <f>N28</f>
        <v>3.4974144683870653E-2</v>
      </c>
      <c r="O36" s="17"/>
      <c r="P36" s="17"/>
      <c r="Q36" s="17"/>
      <c r="R36" s="95"/>
      <c r="T36" s="171"/>
      <c r="AB36" s="97"/>
      <c r="AD36" s="33"/>
      <c r="AE36" s="22"/>
      <c r="AF36" s="22"/>
      <c r="AG36" s="22"/>
      <c r="AH36" s="22"/>
      <c r="AI36" s="22"/>
      <c r="AJ36" s="144">
        <f>AJ28</f>
        <v>3.2623233987485574E-2</v>
      </c>
      <c r="AK36" s="17"/>
      <c r="AL36" s="17"/>
      <c r="AM36" s="17"/>
      <c r="AN36" s="17"/>
      <c r="AO36" s="33"/>
      <c r="AP36" s="22"/>
      <c r="AQ36" s="22"/>
      <c r="AR36" s="22"/>
      <c r="AS36" s="22"/>
      <c r="AT36" s="22"/>
      <c r="AU36" s="141">
        <f>AU28</f>
        <v>3.2623233987485574E-2</v>
      </c>
      <c r="AV36" s="17"/>
      <c r="AW36" s="17"/>
      <c r="AX36" s="17"/>
      <c r="AZ36" s="33"/>
      <c r="BA36" s="22"/>
      <c r="BB36" s="22"/>
      <c r="BC36" s="22"/>
      <c r="BD36" s="22"/>
      <c r="BE36" s="22"/>
      <c r="BF36" s="58">
        <f>BF28*100</f>
        <v>3.4027580973090914</v>
      </c>
      <c r="BG36" s="17"/>
      <c r="BH36" s="17"/>
      <c r="BI36" s="17"/>
      <c r="BJ36" s="97"/>
      <c r="BK36" s="206"/>
      <c r="BL36" s="202"/>
      <c r="BM36" s="202"/>
      <c r="BN36" s="207"/>
      <c r="BO36" s="117"/>
      <c r="BP36" s="33"/>
      <c r="BQ36" s="22"/>
      <c r="BR36" s="22"/>
      <c r="BS36" s="22"/>
      <c r="BT36" s="22"/>
      <c r="BU36" s="22"/>
      <c r="BV36" s="141">
        <f>BV28</f>
        <v>5.900428006137446E-2</v>
      </c>
      <c r="BW36" s="17"/>
      <c r="BX36" s="17"/>
      <c r="BY36" s="17"/>
      <c r="BZ36" s="95"/>
    </row>
    <row r="37" spans="3:78" ht="15.75" customHeight="1" x14ac:dyDescent="1.25">
      <c r="C37" s="206"/>
      <c r="D37" s="202"/>
      <c r="E37" s="202"/>
      <c r="F37" s="207"/>
      <c r="G37" s="117"/>
      <c r="H37" s="33"/>
      <c r="I37" s="22"/>
      <c r="J37" s="22"/>
      <c r="K37" s="22"/>
      <c r="L37" s="22"/>
      <c r="M37" s="22"/>
      <c r="N37" s="22"/>
      <c r="O37" s="17"/>
      <c r="P37" s="17"/>
      <c r="Q37" s="17"/>
      <c r="R37" s="95"/>
      <c r="T37" s="171"/>
      <c r="AB37" s="97"/>
      <c r="AD37" s="33"/>
      <c r="AE37" s="22"/>
      <c r="AF37" s="22"/>
      <c r="AG37" s="22"/>
      <c r="AH37" s="22"/>
      <c r="AI37" s="22"/>
      <c r="AJ37" s="22"/>
      <c r="AK37" s="17"/>
      <c r="AL37" s="17"/>
      <c r="AM37" s="17"/>
      <c r="AN37" s="17"/>
      <c r="AO37" s="33"/>
      <c r="AP37" s="22"/>
      <c r="AQ37" s="22"/>
      <c r="AR37" s="22"/>
      <c r="AS37" s="22"/>
      <c r="AT37" s="22"/>
      <c r="AU37" s="22"/>
      <c r="AV37" s="17"/>
      <c r="AW37" s="17"/>
      <c r="AX37" s="17"/>
      <c r="AZ37" s="33"/>
      <c r="BA37" s="22"/>
      <c r="BB37" s="22"/>
      <c r="BC37" s="22"/>
      <c r="BD37" s="22"/>
      <c r="BE37" s="22"/>
      <c r="BF37" s="22"/>
      <c r="BG37" s="17"/>
      <c r="BH37" s="17"/>
      <c r="BI37" s="17"/>
      <c r="BJ37" s="97"/>
      <c r="BK37" s="206"/>
      <c r="BL37" s="202"/>
      <c r="BM37" s="202"/>
      <c r="BN37" s="207"/>
      <c r="BO37" s="117"/>
      <c r="BP37" s="33"/>
      <c r="BQ37" s="22"/>
      <c r="BR37" s="22"/>
      <c r="BS37" s="22"/>
      <c r="BT37" s="22"/>
      <c r="BU37" s="22"/>
      <c r="BV37" s="22"/>
      <c r="BW37" s="17"/>
      <c r="BX37" s="17"/>
      <c r="BY37" s="17"/>
      <c r="BZ37" s="95"/>
    </row>
    <row r="38" spans="3:78" ht="30.75" customHeight="1" x14ac:dyDescent="1.25">
      <c r="C38" s="206"/>
      <c r="D38" s="202"/>
      <c r="E38" s="202"/>
      <c r="F38" s="207"/>
      <c r="G38" s="117"/>
      <c r="H38" s="469" t="s">
        <v>125</v>
      </c>
      <c r="I38" s="469"/>
      <c r="J38" s="469"/>
      <c r="K38" s="469"/>
      <c r="L38" s="469"/>
      <c r="M38" s="469"/>
      <c r="N38" s="469"/>
      <c r="O38" s="469"/>
      <c r="P38" s="469"/>
      <c r="Q38" s="469"/>
      <c r="R38" s="470"/>
      <c r="T38" s="171"/>
      <c r="V38" s="504" t="s">
        <v>143</v>
      </c>
      <c r="W38" s="504"/>
      <c r="X38" s="504"/>
      <c r="Y38" s="504"/>
      <c r="Z38" s="504"/>
      <c r="AA38" s="504"/>
      <c r="AB38" s="97"/>
      <c r="AD38" s="469" t="s">
        <v>126</v>
      </c>
      <c r="AE38" s="469"/>
      <c r="AF38" s="469"/>
      <c r="AG38" s="469"/>
      <c r="AH38" s="469"/>
      <c r="AI38" s="469"/>
      <c r="AJ38" s="469"/>
      <c r="AK38" s="469"/>
      <c r="AL38" s="469"/>
      <c r="AM38" s="469"/>
      <c r="AN38" s="17"/>
      <c r="AO38" s="469" t="s">
        <v>126</v>
      </c>
      <c r="AP38" s="469"/>
      <c r="AQ38" s="469"/>
      <c r="AR38" s="469"/>
      <c r="AS38" s="469"/>
      <c r="AT38" s="469"/>
      <c r="AU38" s="469"/>
      <c r="AV38" s="469"/>
      <c r="AW38" s="469"/>
      <c r="AX38" s="469"/>
      <c r="AZ38" s="469" t="s">
        <v>126</v>
      </c>
      <c r="BA38" s="469"/>
      <c r="BB38" s="469"/>
      <c r="BC38" s="469"/>
      <c r="BD38" s="469"/>
      <c r="BE38" s="469"/>
      <c r="BF38" s="469"/>
      <c r="BG38" s="469"/>
      <c r="BH38" s="469"/>
      <c r="BI38" s="469"/>
      <c r="BJ38" s="97"/>
      <c r="BK38" s="206"/>
      <c r="BL38" s="202"/>
      <c r="BM38" s="202"/>
      <c r="BN38" s="207"/>
      <c r="BO38" s="117"/>
      <c r="BP38" s="469" t="s">
        <v>125</v>
      </c>
      <c r="BQ38" s="469"/>
      <c r="BR38" s="469"/>
      <c r="BS38" s="469"/>
      <c r="BT38" s="469"/>
      <c r="BU38" s="469"/>
      <c r="BV38" s="469"/>
      <c r="BW38" s="469"/>
      <c r="BX38" s="469"/>
      <c r="BY38" s="469"/>
      <c r="BZ38" s="470"/>
    </row>
    <row r="39" spans="3:78" ht="15.75" customHeight="1" x14ac:dyDescent="1.25">
      <c r="C39" s="206"/>
      <c r="D39" s="202"/>
      <c r="E39" s="202"/>
      <c r="F39" s="207"/>
      <c r="G39" s="117"/>
      <c r="H39" s="18"/>
      <c r="I39" s="18"/>
      <c r="J39" s="18"/>
      <c r="K39" s="18"/>
      <c r="L39" s="18"/>
      <c r="M39" s="18"/>
      <c r="N39" s="18"/>
      <c r="O39" s="18"/>
      <c r="P39" s="17"/>
      <c r="Q39" s="17"/>
      <c r="R39" s="95"/>
      <c r="T39" s="171"/>
      <c r="V39" s="504"/>
      <c r="W39" s="504"/>
      <c r="X39" s="504"/>
      <c r="Y39" s="504"/>
      <c r="Z39" s="504"/>
      <c r="AA39" s="504"/>
      <c r="AB39" s="97"/>
      <c r="AD39" s="18"/>
      <c r="AE39" s="18"/>
      <c r="AF39" s="18"/>
      <c r="AG39" s="18"/>
      <c r="AH39" s="18"/>
      <c r="AI39" s="18"/>
      <c r="AJ39" s="18"/>
      <c r="AK39" s="18"/>
      <c r="AL39" s="17"/>
      <c r="AM39" s="17"/>
      <c r="AN39" s="17"/>
      <c r="AO39" s="18"/>
      <c r="AP39" s="18"/>
      <c r="AQ39" s="18"/>
      <c r="AR39" s="18"/>
      <c r="AS39" s="18"/>
      <c r="AT39" s="18"/>
      <c r="AU39" s="18"/>
      <c r="AV39" s="18"/>
      <c r="AW39" s="17"/>
      <c r="AX39" s="17"/>
      <c r="AZ39" s="18"/>
      <c r="BA39" s="18"/>
      <c r="BB39" s="18"/>
      <c r="BC39" s="18"/>
      <c r="BD39" s="18"/>
      <c r="BE39" s="18"/>
      <c r="BF39" s="18"/>
      <c r="BG39" s="18"/>
      <c r="BH39" s="17"/>
      <c r="BI39" s="17"/>
      <c r="BJ39" s="97"/>
      <c r="BK39" s="206"/>
      <c r="BL39" s="202"/>
      <c r="BM39" s="202"/>
      <c r="BN39" s="207"/>
      <c r="BO39" s="117"/>
      <c r="BP39" s="18"/>
      <c r="BQ39" s="18"/>
      <c r="BR39" s="18"/>
      <c r="BS39" s="18"/>
      <c r="BT39" s="18"/>
      <c r="BU39" s="18"/>
      <c r="BV39" s="18"/>
      <c r="BW39" s="18"/>
      <c r="BX39" s="17"/>
      <c r="BY39" s="17"/>
      <c r="BZ39" s="95"/>
    </row>
    <row r="40" spans="3:78" ht="15.75" customHeight="1" x14ac:dyDescent="1.25">
      <c r="C40" s="206"/>
      <c r="D40" s="202"/>
      <c r="E40" s="202"/>
      <c r="F40" s="207"/>
      <c r="G40" s="117"/>
      <c r="H40" s="17"/>
      <c r="I40" s="473"/>
      <c r="J40" s="473"/>
      <c r="K40" s="473"/>
      <c r="L40" s="473"/>
      <c r="M40" s="473"/>
      <c r="N40" s="473"/>
      <c r="O40" s="18"/>
      <c r="P40" s="17"/>
      <c r="Q40" s="17"/>
      <c r="R40" s="95"/>
      <c r="T40" s="171"/>
      <c r="AB40" s="97"/>
      <c r="AD40" s="17"/>
      <c r="AE40" s="473" t="s">
        <v>5</v>
      </c>
      <c r="AF40" s="473"/>
      <c r="AG40" s="473"/>
      <c r="AH40" s="473"/>
      <c r="AI40" s="473"/>
      <c r="AJ40" s="473"/>
      <c r="AK40" s="18"/>
      <c r="AL40" s="17"/>
      <c r="AM40" s="17"/>
      <c r="AN40" s="17"/>
      <c r="AO40" s="17"/>
      <c r="AP40" s="473" t="s">
        <v>5</v>
      </c>
      <c r="AQ40" s="473"/>
      <c r="AR40" s="473"/>
      <c r="AS40" s="473"/>
      <c r="AT40" s="473"/>
      <c r="AU40" s="473"/>
      <c r="AV40" s="18"/>
      <c r="AW40" s="17"/>
      <c r="AX40" s="17"/>
      <c r="AZ40" s="17"/>
      <c r="BA40" s="473" t="s">
        <v>5</v>
      </c>
      <c r="BB40" s="473"/>
      <c r="BC40" s="473"/>
      <c r="BD40" s="473"/>
      <c r="BE40" s="473"/>
      <c r="BF40" s="473"/>
      <c r="BG40" s="18"/>
      <c r="BH40" s="17"/>
      <c r="BI40" s="17"/>
      <c r="BJ40" s="97"/>
      <c r="BK40" s="206"/>
      <c r="BL40" s="202"/>
      <c r="BM40" s="202"/>
      <c r="BN40" s="207"/>
      <c r="BO40" s="117"/>
      <c r="BP40" s="17"/>
      <c r="BQ40" s="473"/>
      <c r="BR40" s="473"/>
      <c r="BS40" s="473"/>
      <c r="BT40" s="473"/>
      <c r="BU40" s="473"/>
      <c r="BV40" s="473"/>
      <c r="BW40" s="18"/>
      <c r="BX40" s="17"/>
      <c r="BY40" s="17"/>
      <c r="BZ40" s="95"/>
    </row>
    <row r="41" spans="3:78" ht="25.5" customHeight="1" x14ac:dyDescent="1.25">
      <c r="C41" s="206"/>
      <c r="D41" s="202"/>
      <c r="E41" s="202"/>
      <c r="F41" s="207"/>
      <c r="G41" s="117"/>
      <c r="H41" s="17"/>
      <c r="I41" s="474" t="s">
        <v>14</v>
      </c>
      <c r="J41" s="474"/>
      <c r="K41" s="474"/>
      <c r="L41" s="474"/>
      <c r="M41" s="474"/>
      <c r="N41" s="154" t="s">
        <v>6</v>
      </c>
      <c r="O41" s="17"/>
      <c r="P41" s="17"/>
      <c r="Q41" s="17"/>
      <c r="R41" s="95"/>
      <c r="T41" s="171"/>
      <c r="W41" s="495" t="s">
        <v>14</v>
      </c>
      <c r="X41" s="496"/>
      <c r="Y41" s="497"/>
      <c r="Z41" s="197" t="s">
        <v>6</v>
      </c>
      <c r="AB41" s="97"/>
      <c r="AD41" s="17"/>
      <c r="AE41" s="501" t="s">
        <v>14</v>
      </c>
      <c r="AF41" s="502"/>
      <c r="AG41" s="502"/>
      <c r="AH41" s="502"/>
      <c r="AI41" s="503"/>
      <c r="AJ41" s="167" t="s">
        <v>6</v>
      </c>
      <c r="AK41" s="17"/>
      <c r="AL41" s="17"/>
      <c r="AM41" s="17"/>
      <c r="AN41" s="17"/>
      <c r="AO41" s="17"/>
      <c r="AP41" s="501" t="s">
        <v>14</v>
      </c>
      <c r="AQ41" s="502"/>
      <c r="AR41" s="502"/>
      <c r="AS41" s="502"/>
      <c r="AT41" s="503"/>
      <c r="AU41" s="167" t="s">
        <v>6</v>
      </c>
      <c r="AV41" s="17"/>
      <c r="AW41" s="17"/>
      <c r="AX41" s="17"/>
      <c r="AZ41" s="17"/>
      <c r="BA41" s="501" t="s">
        <v>14</v>
      </c>
      <c r="BB41" s="502"/>
      <c r="BC41" s="502"/>
      <c r="BD41" s="502"/>
      <c r="BE41" s="503"/>
      <c r="BF41" s="167" t="s">
        <v>6</v>
      </c>
      <c r="BG41" s="17"/>
      <c r="BH41" s="17"/>
      <c r="BI41" s="17"/>
      <c r="BJ41" s="97"/>
      <c r="BK41" s="206"/>
      <c r="BL41" s="202"/>
      <c r="BM41" s="202"/>
      <c r="BN41" s="207"/>
      <c r="BO41" s="117"/>
      <c r="BP41" s="17"/>
      <c r="BQ41" s="474" t="s">
        <v>14</v>
      </c>
      <c r="BR41" s="474"/>
      <c r="BS41" s="474"/>
      <c r="BT41" s="474"/>
      <c r="BU41" s="474"/>
      <c r="BV41" s="154" t="s">
        <v>6</v>
      </c>
      <c r="BW41" s="17"/>
      <c r="BX41" s="17"/>
      <c r="BY41" s="17"/>
      <c r="BZ41" s="95"/>
    </row>
    <row r="42" spans="3:78" ht="15.75" customHeight="1" x14ac:dyDescent="1.25">
      <c r="C42" s="206"/>
      <c r="D42" s="202"/>
      <c r="E42" s="202"/>
      <c r="F42" s="207"/>
      <c r="G42" s="117"/>
      <c r="H42" s="17"/>
      <c r="I42" s="19">
        <f>$N$24*I12</f>
        <v>0.48862914959238524</v>
      </c>
      <c r="J42" s="20">
        <f>$N$25*J12</f>
        <v>0.79977583326585466</v>
      </c>
      <c r="K42" s="20">
        <f>$N$26*K12</f>
        <v>0.56657054366528947</v>
      </c>
      <c r="L42" s="20">
        <f>$N$27*L12</f>
        <v>0.47713487769829149</v>
      </c>
      <c r="M42" s="126">
        <f>$N$28*M12</f>
        <v>0.31476730215483589</v>
      </c>
      <c r="N42" s="123">
        <f>SUM(I42:M42)</f>
        <v>2.6468777063766571</v>
      </c>
      <c r="O42" s="17"/>
      <c r="P42" s="17"/>
      <c r="Q42" s="17"/>
      <c r="R42" s="95"/>
      <c r="T42" s="171"/>
      <c r="W42" s="6">
        <f>$Z$24*W12</f>
        <v>0.47058823529411759</v>
      </c>
      <c r="X42" s="5">
        <f>$Z$25*X12</f>
        <v>0.47058823529411759</v>
      </c>
      <c r="Y42" s="190">
        <f>$Z$26*Y12</f>
        <v>0.47058823529411759</v>
      </c>
      <c r="Z42" s="49">
        <f>SUM(W42:Y42)</f>
        <v>1.4117647058823528</v>
      </c>
      <c r="AB42" s="97"/>
      <c r="AD42" s="17"/>
      <c r="AE42" s="19">
        <f>$AJ$24*AE12</f>
        <v>0.39273679900350256</v>
      </c>
      <c r="AF42" s="20">
        <f>$AJ$25*AF12</f>
        <v>0.39273679900350256</v>
      </c>
      <c r="AG42" s="20">
        <f>$AJ$26*AG12</f>
        <v>0.5985280447947483</v>
      </c>
      <c r="AH42" s="20">
        <f>$AJ$27*AH12</f>
        <v>0.43538291332591744</v>
      </c>
      <c r="AI42" s="126">
        <f>$AJ$28*AI12</f>
        <v>0.29360910588737016</v>
      </c>
      <c r="AJ42" s="123">
        <f>SUM(AE42:AI42)</f>
        <v>2.1129936620150409</v>
      </c>
      <c r="AK42" s="17"/>
      <c r="AL42" s="17"/>
      <c r="AM42" s="17"/>
      <c r="AN42" s="17"/>
      <c r="AO42" s="17"/>
      <c r="AP42" s="19">
        <f>$AU$24*AP12</f>
        <v>0.39273679900350256</v>
      </c>
      <c r="AQ42" s="20">
        <f>$AU$25*AQ12</f>
        <v>0.39273679900350256</v>
      </c>
      <c r="AR42" s="20">
        <f>$AU$26*AR12</f>
        <v>0.5985280447947483</v>
      </c>
      <c r="AS42" s="20">
        <f>$AU$27*AS12</f>
        <v>0.43538291332591744</v>
      </c>
      <c r="AT42" s="126">
        <f>$AU$28*AT12</f>
        <v>0.29360910588737016</v>
      </c>
      <c r="AU42" s="123">
        <f>SUM(AP42:AT42)</f>
        <v>2.1129936620150409</v>
      </c>
      <c r="AV42" s="17"/>
      <c r="AW42" s="17"/>
      <c r="AX42" s="17"/>
      <c r="AZ42" s="17"/>
      <c r="BA42" s="19">
        <f>$BF$24*BA12</f>
        <v>0.49061426542573416</v>
      </c>
      <c r="BB42" s="20">
        <f>$BF$25*BB12</f>
        <v>0.72916223431078198</v>
      </c>
      <c r="BC42" s="20">
        <f>$BF$26*BC12</f>
        <v>0.66854709955325864</v>
      </c>
      <c r="BD42" s="20">
        <f>$BF$27*BD12</f>
        <v>0.45617110426486412</v>
      </c>
      <c r="BE42" s="126">
        <f>$BF$28*BE12</f>
        <v>0.30624822875781821</v>
      </c>
      <c r="BF42" s="123">
        <f>SUM(BA42:BE42)</f>
        <v>2.6507429323124572</v>
      </c>
      <c r="BG42" s="17"/>
      <c r="BH42" s="17"/>
      <c r="BI42" s="17"/>
      <c r="BJ42" s="97"/>
      <c r="BK42" s="206"/>
      <c r="BL42" s="202"/>
      <c r="BM42" s="202"/>
      <c r="BN42" s="207"/>
      <c r="BO42" s="117"/>
      <c r="BP42" s="17"/>
      <c r="BQ42" s="19">
        <f>$N$24*BQ12</f>
        <v>0.48862914959238524</v>
      </c>
      <c r="BR42" s="20">
        <f>$N$25*BR12</f>
        <v>0.53318388884390311</v>
      </c>
      <c r="BS42" s="20">
        <f>$N$26*BS12</f>
        <v>0.70821317958161178</v>
      </c>
      <c r="BT42" s="20">
        <f>$N$27*BT12</f>
        <v>0.40897275231282126</v>
      </c>
      <c r="BU42" s="126">
        <f>$N$28*BU12</f>
        <v>0.20984486810322392</v>
      </c>
      <c r="BV42" s="123">
        <f>SUM(BQ42:BU42)</f>
        <v>2.3488438384339454</v>
      </c>
      <c r="BW42" s="17"/>
      <c r="BX42" s="17"/>
      <c r="BY42" s="17"/>
      <c r="BZ42" s="95"/>
    </row>
    <row r="43" spans="3:78" ht="15.75" customHeight="1" x14ac:dyDescent="1.25">
      <c r="C43" s="206"/>
      <c r="D43" s="202"/>
      <c r="E43" s="202"/>
      <c r="F43" s="207"/>
      <c r="G43" s="117"/>
      <c r="H43" s="17"/>
      <c r="I43" s="21">
        <f>$N$24*I13</f>
        <v>0.16287638319746173</v>
      </c>
      <c r="J43" s="22">
        <f>$N$25*J13</f>
        <v>0.26659194442195155</v>
      </c>
      <c r="K43" s="22">
        <f t="shared" ref="K43:K46" si="35">$N$26*K13</f>
        <v>0.4249279077489671</v>
      </c>
      <c r="L43" s="22">
        <f t="shared" ref="L43:L46" si="36">$N$27*L13</f>
        <v>0.34081062692735109</v>
      </c>
      <c r="M43" s="127">
        <f t="shared" ref="M43:M46" si="37">$N$28*M13</f>
        <v>0.24481901278709456</v>
      </c>
      <c r="N43" s="124">
        <f t="shared" ref="N43:N46" si="38">SUM(I43:M43)</f>
        <v>1.4400258750828261</v>
      </c>
      <c r="O43" s="17"/>
      <c r="P43" s="17"/>
      <c r="Q43" s="17"/>
      <c r="R43" s="95"/>
      <c r="T43" s="171"/>
      <c r="W43" s="6">
        <f>$Z$24*W13</f>
        <v>0.47058823529411759</v>
      </c>
      <c r="X43" s="5">
        <f>$Z$25*X13</f>
        <v>0.47058823529411759</v>
      </c>
      <c r="Y43" s="190">
        <f>$Z$26*Y13</f>
        <v>0.47058823529411759</v>
      </c>
      <c r="Z43" s="50">
        <f>SUM(W43:Y43)</f>
        <v>1.4117647058823528</v>
      </c>
      <c r="AB43" s="97"/>
      <c r="AD43" s="17"/>
      <c r="AE43" s="21">
        <f t="shared" ref="AE43:AE46" si="39">$AJ$24*AE13</f>
        <v>0.39273679900350256</v>
      </c>
      <c r="AF43" s="22">
        <f t="shared" ref="AF43:AF46" si="40">$AJ$25*AF13</f>
        <v>0.39273679900350256</v>
      </c>
      <c r="AG43" s="22">
        <f t="shared" ref="AG43:AG46" si="41">$AJ$26*AG13</f>
        <v>0.5985280447947483</v>
      </c>
      <c r="AH43" s="22">
        <f t="shared" ref="AH43:AH46" si="42">$AJ$27*AH13</f>
        <v>0.43538291332591744</v>
      </c>
      <c r="AI43" s="127">
        <f t="shared" ref="AI43:AI46" si="43">$AJ$28*AI13</f>
        <v>0.29360910588737016</v>
      </c>
      <c r="AJ43" s="124">
        <f t="shared" ref="AJ43:AJ46" si="44">SUM(AE43:AI43)</f>
        <v>2.1129936620150409</v>
      </c>
      <c r="AK43" s="17"/>
      <c r="AL43" s="17"/>
      <c r="AM43" s="17"/>
      <c r="AN43" s="17"/>
      <c r="AO43" s="17"/>
      <c r="AP43" s="21">
        <f t="shared" ref="AP43:AP46" si="45">$AU$24*AP13</f>
        <v>0.39273679900350256</v>
      </c>
      <c r="AQ43" s="22">
        <f t="shared" ref="AQ43:AQ46" si="46">$AU$25*AQ13</f>
        <v>0.39273679900350256</v>
      </c>
      <c r="AR43" s="22">
        <f t="shared" ref="AR43:AR46" si="47">$AU$26*AR13</f>
        <v>0.5985280447947483</v>
      </c>
      <c r="AS43" s="22">
        <f t="shared" ref="AS43:AS46" si="48">$AU$27*AS13</f>
        <v>0.43538291332591744</v>
      </c>
      <c r="AT43" s="127">
        <f>$AU$28*AT13</f>
        <v>0.29360910588737016</v>
      </c>
      <c r="AU43" s="124">
        <f>SUM(AP43:AT43)</f>
        <v>2.1129936620150409</v>
      </c>
      <c r="AV43" s="17"/>
      <c r="AW43" s="17"/>
      <c r="AX43" s="17"/>
      <c r="AZ43" s="17"/>
      <c r="BA43" s="21">
        <f>$BF$24*BA13</f>
        <v>0.1635380884752447</v>
      </c>
      <c r="BB43" s="22">
        <f>$BF$25*BB13</f>
        <v>0.24305407810359397</v>
      </c>
      <c r="BC43" s="22">
        <f>$BF$26*BC13</f>
        <v>0.33427354977662932</v>
      </c>
      <c r="BD43" s="22">
        <f>$BF$27*BD13</f>
        <v>0.32583650304633149</v>
      </c>
      <c r="BE43" s="127">
        <f>$BF$28*BE13</f>
        <v>0.23819306681163641</v>
      </c>
      <c r="BF43" s="124">
        <f t="shared" ref="BF43:BF46" si="49">SUM(BA43:BE43)</f>
        <v>1.3048952862134358</v>
      </c>
      <c r="BG43" s="17"/>
      <c r="BH43" s="17"/>
      <c r="BI43" s="17"/>
      <c r="BJ43" s="97"/>
      <c r="BK43" s="206"/>
      <c r="BL43" s="202"/>
      <c r="BM43" s="202"/>
      <c r="BN43" s="207"/>
      <c r="BO43" s="117"/>
      <c r="BP43" s="17"/>
      <c r="BQ43" s="21">
        <f>$N$24*BQ13</f>
        <v>0.24431457479619262</v>
      </c>
      <c r="BR43" s="22">
        <f>$N$25*BR13</f>
        <v>0.26659194442195155</v>
      </c>
      <c r="BS43" s="22">
        <f t="shared" ref="BS43:BS46" si="50">$N$26*BS13</f>
        <v>0.4249279077489671</v>
      </c>
      <c r="BT43" s="22">
        <f t="shared" ref="BT43:BT46" si="51">$N$27*BT13</f>
        <v>0.34081062692735109</v>
      </c>
      <c r="BU43" s="127">
        <f t="shared" ref="BU43:BU46" si="52">$N$28*BU13</f>
        <v>0.17487072341935328</v>
      </c>
      <c r="BV43" s="124">
        <f t="shared" ref="BV43:BV46" si="53">SUM(BQ43:BU43)</f>
        <v>1.4515157773138156</v>
      </c>
      <c r="BW43" s="17"/>
      <c r="BX43" s="17"/>
      <c r="BY43" s="17"/>
      <c r="BZ43" s="95"/>
    </row>
    <row r="44" spans="3:78" ht="15.75" customHeight="1" x14ac:dyDescent="1.25">
      <c r="C44" s="206"/>
      <c r="D44" s="202"/>
      <c r="E44" s="202"/>
      <c r="F44" s="207"/>
      <c r="G44" s="117"/>
      <c r="H44" s="17"/>
      <c r="I44" s="21">
        <f>$N$24*I14</f>
        <v>0.12215728739809631</v>
      </c>
      <c r="J44" s="22">
        <f>$N$25*J14</f>
        <v>8.8863981473983847E-2</v>
      </c>
      <c r="K44" s="22">
        <f t="shared" si="35"/>
        <v>0.14164263591632237</v>
      </c>
      <c r="L44" s="22">
        <f t="shared" si="36"/>
        <v>0.20448637615641063</v>
      </c>
      <c r="M44" s="127">
        <f t="shared" si="37"/>
        <v>0.17487072341935328</v>
      </c>
      <c r="N44" s="124">
        <f t="shared" si="38"/>
        <v>0.73202100436416651</v>
      </c>
      <c r="O44" s="17"/>
      <c r="P44" s="17"/>
      <c r="Q44" s="17"/>
      <c r="R44" s="95"/>
      <c r="T44" s="171"/>
      <c r="W44" s="7">
        <f>$Z$24*W14</f>
        <v>5.8823529411764698E-2</v>
      </c>
      <c r="X44" s="8">
        <f>$Z$25*X14</f>
        <v>5.8823529411764698E-2</v>
      </c>
      <c r="Y44" s="191">
        <f>$Z$26*Y14</f>
        <v>5.8823529411764698E-2</v>
      </c>
      <c r="Z44" s="51">
        <f>SUM(W44:Y44)</f>
        <v>0.1764705882352941</v>
      </c>
      <c r="AB44" s="97"/>
      <c r="AD44" s="17"/>
      <c r="AE44" s="21">
        <f t="shared" si="39"/>
        <v>7.8547359800700517E-2</v>
      </c>
      <c r="AF44" s="22">
        <f t="shared" si="40"/>
        <v>7.8547359800700517E-2</v>
      </c>
      <c r="AG44" s="22">
        <f t="shared" si="41"/>
        <v>0.11970560895894966</v>
      </c>
      <c r="AH44" s="22">
        <f t="shared" si="42"/>
        <v>0.18659267713967892</v>
      </c>
      <c r="AI44" s="127">
        <f t="shared" si="43"/>
        <v>0.16311616993742786</v>
      </c>
      <c r="AJ44" s="124">
        <f t="shared" si="44"/>
        <v>0.62650917563745745</v>
      </c>
      <c r="AK44" s="17"/>
      <c r="AL44" s="17"/>
      <c r="AM44" s="17"/>
      <c r="AN44" s="17"/>
      <c r="AO44" s="17"/>
      <c r="AP44" s="21">
        <f t="shared" si="45"/>
        <v>7.8547359800700517E-2</v>
      </c>
      <c r="AQ44" s="22">
        <f t="shared" si="46"/>
        <v>7.8547359800700517E-2</v>
      </c>
      <c r="AR44" s="22">
        <f t="shared" si="47"/>
        <v>0.11970560895894966</v>
      </c>
      <c r="AS44" s="22">
        <f t="shared" si="48"/>
        <v>0.18659267713967892</v>
      </c>
      <c r="AT44" s="127">
        <f t="shared" ref="AT44:AT46" si="54">$AU$28*AT14</f>
        <v>0.16311616993742786</v>
      </c>
      <c r="AU44" s="124">
        <f t="shared" ref="AU44:AU46" si="55">SUM(AP44:AT44)</f>
        <v>0.62650917563745745</v>
      </c>
      <c r="AV44" s="17"/>
      <c r="AW44" s="17"/>
      <c r="AX44" s="17"/>
      <c r="AZ44" s="17"/>
      <c r="BA44" s="21">
        <f>$BF$24*BA14</f>
        <v>0.12265356635643354</v>
      </c>
      <c r="BB44" s="22">
        <f>$BF$25*BB14</f>
        <v>0.12152703905179699</v>
      </c>
      <c r="BC44" s="22">
        <f>$BF$26*BC14</f>
        <v>0.16713677488831466</v>
      </c>
      <c r="BD44" s="22">
        <f>$BF$27*BD14</f>
        <v>0.26066920243706521</v>
      </c>
      <c r="BE44" s="127">
        <f>$BF$28*BE14</f>
        <v>0.20416548583854549</v>
      </c>
      <c r="BF44" s="124">
        <f t="shared" si="49"/>
        <v>0.876152068572156</v>
      </c>
      <c r="BG44" s="17"/>
      <c r="BH44" s="17"/>
      <c r="BI44" s="17"/>
      <c r="BJ44" s="97"/>
      <c r="BK44" s="206"/>
      <c r="BL44" s="202"/>
      <c r="BM44" s="202"/>
      <c r="BN44" s="207"/>
      <c r="BO44" s="117"/>
      <c r="BP44" s="17"/>
      <c r="BQ44" s="21">
        <f>$N$24*BQ14</f>
        <v>9.7725829918477058E-2</v>
      </c>
      <c r="BR44" s="22">
        <f>$N$25*BR14</f>
        <v>8.8863981473983847E-2</v>
      </c>
      <c r="BS44" s="22">
        <f t="shared" si="50"/>
        <v>0.14164263591632237</v>
      </c>
      <c r="BT44" s="22">
        <f t="shared" si="51"/>
        <v>0.20448637615641063</v>
      </c>
      <c r="BU44" s="127">
        <f t="shared" si="52"/>
        <v>0.10492243405161196</v>
      </c>
      <c r="BV44" s="124">
        <f t="shared" si="53"/>
        <v>0.63764125751680578</v>
      </c>
      <c r="BW44" s="17"/>
      <c r="BX44" s="17"/>
      <c r="BY44" s="17"/>
      <c r="BZ44" s="95"/>
    </row>
    <row r="45" spans="3:78" ht="15.75" customHeight="1" x14ac:dyDescent="1.25">
      <c r="C45" s="206"/>
      <c r="D45" s="202"/>
      <c r="E45" s="202"/>
      <c r="F45" s="207"/>
      <c r="G45" s="117"/>
      <c r="H45" s="17"/>
      <c r="I45" s="21">
        <f>$N$24*I15</f>
        <v>6.9804164227483603E-2</v>
      </c>
      <c r="J45" s="22">
        <f>$N$25*J15</f>
        <v>5.3318388884390312E-2</v>
      </c>
      <c r="K45" s="22">
        <f t="shared" si="35"/>
        <v>4.7214211972107456E-2</v>
      </c>
      <c r="L45" s="22">
        <f t="shared" si="36"/>
        <v>6.8162125385470215E-2</v>
      </c>
      <c r="M45" s="127">
        <f t="shared" si="37"/>
        <v>0.10492243405161196</v>
      </c>
      <c r="N45" s="124">
        <f t="shared" si="38"/>
        <v>0.34342132452106355</v>
      </c>
      <c r="O45" s="17"/>
      <c r="P45" s="17"/>
      <c r="Q45" s="17"/>
      <c r="R45" s="95"/>
      <c r="T45" s="171"/>
      <c r="AB45" s="97"/>
      <c r="AD45" s="17"/>
      <c r="AE45" s="21">
        <f t="shared" si="39"/>
        <v>5.6105257000500362E-2</v>
      </c>
      <c r="AF45" s="22">
        <f t="shared" si="40"/>
        <v>5.6105257000500362E-2</v>
      </c>
      <c r="AG45" s="22">
        <f t="shared" si="41"/>
        <v>3.9901869652983216E-2</v>
      </c>
      <c r="AH45" s="22">
        <f t="shared" si="42"/>
        <v>6.2197559046559638E-2</v>
      </c>
      <c r="AI45" s="127">
        <f t="shared" si="43"/>
        <v>9.7869701962456729E-2</v>
      </c>
      <c r="AJ45" s="124">
        <f t="shared" si="44"/>
        <v>0.3121796446630003</v>
      </c>
      <c r="AK45" s="17"/>
      <c r="AL45" s="17"/>
      <c r="AM45" s="17"/>
      <c r="AN45" s="17"/>
      <c r="AO45" s="17"/>
      <c r="AP45" s="21">
        <f t="shared" si="45"/>
        <v>5.6105257000500362E-2</v>
      </c>
      <c r="AQ45" s="22">
        <f t="shared" si="46"/>
        <v>5.6105257000500362E-2</v>
      </c>
      <c r="AR45" s="22">
        <f t="shared" si="47"/>
        <v>3.9901869652983216E-2</v>
      </c>
      <c r="AS45" s="22">
        <f t="shared" si="48"/>
        <v>6.2197559046559638E-2</v>
      </c>
      <c r="AT45" s="127">
        <f t="shared" si="54"/>
        <v>9.7869701962456729E-2</v>
      </c>
      <c r="AU45" s="124">
        <f t="shared" si="55"/>
        <v>0.3121796446630003</v>
      </c>
      <c r="AV45" s="17"/>
      <c r="AW45" s="17"/>
      <c r="AX45" s="17"/>
      <c r="AZ45" s="17"/>
      <c r="BA45" s="21">
        <f>$BF$24*BA15</f>
        <v>7.0087752203676301E-2</v>
      </c>
      <c r="BB45" s="22">
        <f>$BF$25*BB15</f>
        <v>4.8610815620718797E-2</v>
      </c>
      <c r="BC45" s="22">
        <f>$BF$26*BC15</f>
        <v>4.1784193722078665E-2</v>
      </c>
      <c r="BD45" s="22">
        <f>$BF$27*BD15</f>
        <v>6.5167300609266302E-2</v>
      </c>
      <c r="BE45" s="127">
        <f>$BF$28*BE15</f>
        <v>0.10208274291927275</v>
      </c>
      <c r="BF45" s="124">
        <f t="shared" si="49"/>
        <v>0.32773280507501279</v>
      </c>
      <c r="BG45" s="17"/>
      <c r="BH45" s="17"/>
      <c r="BI45" s="17"/>
      <c r="BJ45" s="97"/>
      <c r="BK45" s="206"/>
      <c r="BL45" s="202"/>
      <c r="BM45" s="202"/>
      <c r="BN45" s="207"/>
      <c r="BO45" s="117"/>
      <c r="BP45" s="17"/>
      <c r="BQ45" s="21">
        <f>$N$24*BQ15</f>
        <v>8.1438191598730864E-2</v>
      </c>
      <c r="BR45" s="22">
        <f>$N$25*BR15</f>
        <v>5.3318388884390312E-2</v>
      </c>
      <c r="BS45" s="22">
        <f t="shared" si="50"/>
        <v>4.7214211972107456E-2</v>
      </c>
      <c r="BT45" s="22">
        <f t="shared" si="51"/>
        <v>6.8162125385470215E-2</v>
      </c>
      <c r="BU45" s="127">
        <f t="shared" si="52"/>
        <v>3.4974144683870653E-2</v>
      </c>
      <c r="BV45" s="124">
        <f t="shared" si="53"/>
        <v>0.28510706252456952</v>
      </c>
      <c r="BW45" s="17"/>
      <c r="BX45" s="17"/>
      <c r="BY45" s="17"/>
      <c r="BZ45" s="95"/>
    </row>
    <row r="46" spans="3:78" ht="15.75" customHeight="1" x14ac:dyDescent="1.25">
      <c r="C46" s="206"/>
      <c r="D46" s="202"/>
      <c r="E46" s="202"/>
      <c r="F46" s="207"/>
      <c r="G46" s="117"/>
      <c r="H46" s="17"/>
      <c r="I46" s="23">
        <f>$N$24*I16</f>
        <v>5.4292127732487247E-2</v>
      </c>
      <c r="J46" s="24">
        <f>$N$25*J16</f>
        <v>3.8084563488850219E-2</v>
      </c>
      <c r="K46" s="24">
        <f t="shared" si="35"/>
        <v>2.8328527183264476E-2</v>
      </c>
      <c r="L46" s="24">
        <f t="shared" si="36"/>
        <v>2.2720708461823405E-2</v>
      </c>
      <c r="M46" s="128">
        <f t="shared" si="37"/>
        <v>3.4974144683870653E-2</v>
      </c>
      <c r="N46" s="125">
        <f t="shared" si="38"/>
        <v>0.17840007155029602</v>
      </c>
      <c r="O46" s="17"/>
      <c r="P46" s="17"/>
      <c r="Q46" s="17"/>
      <c r="R46" s="95"/>
      <c r="T46" s="171"/>
      <c r="AB46" s="97"/>
      <c r="AD46" s="17"/>
      <c r="AE46" s="23">
        <f t="shared" si="39"/>
        <v>4.3637422111500283E-2</v>
      </c>
      <c r="AF46" s="24">
        <f t="shared" si="40"/>
        <v>4.3637422111500283E-2</v>
      </c>
      <c r="AG46" s="24">
        <f t="shared" si="41"/>
        <v>2.3941121791789935E-2</v>
      </c>
      <c r="AH46" s="24">
        <f t="shared" si="42"/>
        <v>2.0732519682186545E-2</v>
      </c>
      <c r="AI46" s="128">
        <f t="shared" si="43"/>
        <v>3.2623233987485574E-2</v>
      </c>
      <c r="AJ46" s="125">
        <f t="shared" si="44"/>
        <v>0.1645717196844626</v>
      </c>
      <c r="AK46" s="17"/>
      <c r="AL46" s="17"/>
      <c r="AM46" s="17"/>
      <c r="AN46" s="17"/>
      <c r="AO46" s="17"/>
      <c r="AP46" s="23">
        <f t="shared" si="45"/>
        <v>4.3637422111500283E-2</v>
      </c>
      <c r="AQ46" s="24">
        <f t="shared" si="46"/>
        <v>4.3637422111500283E-2</v>
      </c>
      <c r="AR46" s="24">
        <f t="shared" si="47"/>
        <v>2.3941121791789935E-2</v>
      </c>
      <c r="AS46" s="24">
        <f t="shared" si="48"/>
        <v>2.0732519682186545E-2</v>
      </c>
      <c r="AT46" s="128">
        <f t="shared" si="54"/>
        <v>3.2623233987485574E-2</v>
      </c>
      <c r="AU46" s="125">
        <f t="shared" si="55"/>
        <v>0.1645717196844626</v>
      </c>
      <c r="AV46" s="17"/>
      <c r="AW46" s="17"/>
      <c r="AX46" s="17"/>
      <c r="AZ46" s="17"/>
      <c r="BA46" s="23">
        <f>$BF$24*BA16</f>
        <v>5.4512696158414906E-2</v>
      </c>
      <c r="BB46" s="24">
        <f>$BF$25*BB16</f>
        <v>3.4722011157656281E-2</v>
      </c>
      <c r="BC46" s="24">
        <f>$BF$26*BC16</f>
        <v>2.7856129148052442E-2</v>
      </c>
      <c r="BD46" s="24">
        <f>$BF$27*BD16</f>
        <v>2.1722433536422101E-2</v>
      </c>
      <c r="BE46" s="128">
        <f>$BF$28*BE16</f>
        <v>3.4027580973090915E-2</v>
      </c>
      <c r="BF46" s="125">
        <f t="shared" si="49"/>
        <v>0.17284085097363663</v>
      </c>
      <c r="BG46" s="17"/>
      <c r="BH46" s="17"/>
      <c r="BI46" s="17"/>
      <c r="BJ46" s="97"/>
      <c r="BK46" s="206"/>
      <c r="BL46" s="202"/>
      <c r="BM46" s="202"/>
      <c r="BN46" s="207"/>
      <c r="BO46" s="117"/>
      <c r="BP46" s="17"/>
      <c r="BQ46" s="23">
        <f>$N$24*BQ16</f>
        <v>8.1438191598730864E-2</v>
      </c>
      <c r="BR46" s="24">
        <f>$N$25*BR16</f>
        <v>5.3318388884390312E-2</v>
      </c>
      <c r="BS46" s="24">
        <f t="shared" si="50"/>
        <v>4.7214211972107456E-2</v>
      </c>
      <c r="BT46" s="24">
        <f t="shared" si="51"/>
        <v>6.8162125385470215E-2</v>
      </c>
      <c r="BU46" s="128">
        <f t="shared" si="52"/>
        <v>3.4974144683870653E-2</v>
      </c>
      <c r="BV46" s="125">
        <f t="shared" si="53"/>
        <v>0.28510706252456952</v>
      </c>
      <c r="BW46" s="17"/>
      <c r="BX46" s="17"/>
      <c r="BY46" s="17"/>
      <c r="BZ46" s="95"/>
    </row>
    <row r="47" spans="3:78" ht="15.75" customHeight="1" x14ac:dyDescent="1.25">
      <c r="C47" s="206"/>
      <c r="D47" s="202"/>
      <c r="E47" s="202"/>
      <c r="F47" s="207"/>
      <c r="G47" s="117"/>
      <c r="H47" s="17"/>
      <c r="I47" s="22"/>
      <c r="J47" s="22"/>
      <c r="K47" s="22"/>
      <c r="L47" s="22"/>
      <c r="M47" s="22"/>
      <c r="N47" s="22"/>
      <c r="O47" s="17"/>
      <c r="P47" s="17"/>
      <c r="Q47" s="17"/>
      <c r="R47" s="95"/>
      <c r="T47" s="171"/>
      <c r="AB47" s="97"/>
      <c r="AD47" s="17"/>
      <c r="AE47" s="22"/>
      <c r="AF47" s="22"/>
      <c r="AG47" s="22"/>
      <c r="AH47" s="22"/>
      <c r="AI47" s="22"/>
      <c r="AJ47" s="22"/>
      <c r="AK47" s="17"/>
      <c r="AL47" s="17"/>
      <c r="AM47" s="17"/>
      <c r="AN47" s="17"/>
      <c r="AO47" s="17"/>
      <c r="AP47" s="22"/>
      <c r="AQ47" s="22"/>
      <c r="AR47" s="22"/>
      <c r="AS47" s="22"/>
      <c r="AT47" s="22"/>
      <c r="AU47" s="22"/>
      <c r="AV47" s="17"/>
      <c r="AW47" s="17"/>
      <c r="AX47" s="17"/>
      <c r="AZ47" s="17"/>
      <c r="BA47" s="22"/>
      <c r="BB47" s="22"/>
      <c r="BC47" s="22"/>
      <c r="BD47" s="22"/>
      <c r="BE47" s="22"/>
      <c r="BF47" s="22"/>
      <c r="BG47" s="17"/>
      <c r="BH47" s="17"/>
      <c r="BI47" s="17"/>
      <c r="BJ47" s="97"/>
      <c r="BK47" s="206"/>
      <c r="BL47" s="202"/>
      <c r="BM47" s="202"/>
      <c r="BN47" s="207"/>
      <c r="BO47" s="117"/>
      <c r="BP47" s="17"/>
      <c r="BQ47" s="22"/>
      <c r="BR47" s="22"/>
      <c r="BS47" s="22"/>
      <c r="BT47" s="22"/>
      <c r="BU47" s="22"/>
      <c r="BV47" s="22"/>
      <c r="BW47" s="17"/>
      <c r="BX47" s="17"/>
      <c r="BY47" s="17"/>
      <c r="BZ47" s="95"/>
    </row>
    <row r="48" spans="3:78" ht="15.75" customHeight="1" x14ac:dyDescent="1.25">
      <c r="C48" s="206"/>
      <c r="D48" s="202"/>
      <c r="E48" s="202"/>
      <c r="F48" s="207"/>
      <c r="G48" s="117"/>
      <c r="H48" s="17"/>
      <c r="I48" s="34"/>
      <c r="J48" s="34"/>
      <c r="K48" s="34"/>
      <c r="L48" s="34"/>
      <c r="N48" s="59" t="s">
        <v>11</v>
      </c>
      <c r="O48" s="17"/>
      <c r="P48" s="17"/>
      <c r="Q48" s="17"/>
      <c r="R48" s="95"/>
      <c r="T48" s="171"/>
      <c r="Z48" s="59" t="s">
        <v>11</v>
      </c>
      <c r="AB48" s="97"/>
      <c r="AD48" s="17"/>
      <c r="AE48" s="34"/>
      <c r="AF48" s="34"/>
      <c r="AG48" s="34"/>
      <c r="AH48" s="34"/>
      <c r="AJ48" s="59" t="s">
        <v>11</v>
      </c>
      <c r="AK48" s="17"/>
      <c r="AL48" s="17"/>
      <c r="AM48" s="17"/>
      <c r="AN48" s="17"/>
      <c r="AO48" s="17"/>
      <c r="AP48" s="34"/>
      <c r="AQ48" s="34"/>
      <c r="AR48" s="34"/>
      <c r="AS48" s="34"/>
      <c r="AU48" s="59" t="s">
        <v>11</v>
      </c>
      <c r="AV48" s="17"/>
      <c r="AW48" s="17"/>
      <c r="AX48" s="17"/>
      <c r="AZ48" s="17"/>
      <c r="BA48" s="34"/>
      <c r="BB48" s="34"/>
      <c r="BC48" s="34"/>
      <c r="BD48" s="34"/>
      <c r="BF48" s="59" t="s">
        <v>11</v>
      </c>
      <c r="BG48" s="17"/>
      <c r="BH48" s="17"/>
      <c r="BI48" s="17"/>
      <c r="BJ48" s="97"/>
      <c r="BK48" s="206"/>
      <c r="BL48" s="202"/>
      <c r="BM48" s="202"/>
      <c r="BN48" s="207"/>
      <c r="BO48" s="117"/>
      <c r="BP48" s="17"/>
      <c r="BQ48" s="34"/>
      <c r="BR48" s="34"/>
      <c r="BS48" s="34"/>
      <c r="BT48" s="34"/>
      <c r="BV48" s="59" t="s">
        <v>11</v>
      </c>
      <c r="BW48" s="17"/>
      <c r="BX48" s="17"/>
      <c r="BY48" s="17"/>
      <c r="BZ48" s="95"/>
    </row>
    <row r="49" spans="3:78" ht="49.5" customHeight="1" x14ac:dyDescent="1.25">
      <c r="C49" s="206"/>
      <c r="D49" s="202"/>
      <c r="E49" s="202"/>
      <c r="F49" s="207"/>
      <c r="G49" s="117"/>
      <c r="H49" s="17"/>
      <c r="I49" s="17"/>
      <c r="J49" s="17"/>
      <c r="K49" s="17"/>
      <c r="L49" s="17"/>
      <c r="M49" s="35"/>
      <c r="N49" s="155" t="s">
        <v>13</v>
      </c>
      <c r="O49" s="17"/>
      <c r="P49" s="17"/>
      <c r="Q49" s="17"/>
      <c r="R49" s="95"/>
      <c r="T49" s="171"/>
      <c r="Y49" s="1"/>
      <c r="Z49" s="148" t="s">
        <v>18</v>
      </c>
      <c r="AB49" s="97"/>
      <c r="AD49" s="17"/>
      <c r="AE49" s="17"/>
      <c r="AF49" s="17"/>
      <c r="AG49" s="17"/>
      <c r="AH49" s="17"/>
      <c r="AI49" s="35"/>
      <c r="AJ49" s="155" t="s">
        <v>13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35"/>
      <c r="AU49" s="155" t="s">
        <v>13</v>
      </c>
      <c r="AV49" s="17"/>
      <c r="AW49" s="17"/>
      <c r="AX49" s="17"/>
      <c r="AZ49" s="17"/>
      <c r="BA49" s="17"/>
      <c r="BB49" s="17"/>
      <c r="BC49" s="17"/>
      <c r="BD49" s="17"/>
      <c r="BE49" s="35"/>
      <c r="BF49" s="167" t="s">
        <v>13</v>
      </c>
      <c r="BG49" s="17"/>
      <c r="BH49" s="17"/>
      <c r="BI49" s="17"/>
      <c r="BJ49" s="97"/>
      <c r="BK49" s="206"/>
      <c r="BL49" s="202"/>
      <c r="BM49" s="202"/>
      <c r="BN49" s="207"/>
      <c r="BO49" s="117"/>
      <c r="BP49" s="17"/>
      <c r="BQ49" s="17"/>
      <c r="BR49" s="17"/>
      <c r="BS49" s="17"/>
      <c r="BT49" s="17"/>
      <c r="BU49" s="35"/>
      <c r="BV49" s="155" t="s">
        <v>13</v>
      </c>
      <c r="BW49" s="17"/>
      <c r="BX49" s="17"/>
      <c r="BY49" s="17"/>
      <c r="BZ49" s="95"/>
    </row>
    <row r="50" spans="3:78" ht="15.75" customHeight="1" x14ac:dyDescent="1.25">
      <c r="C50" s="206"/>
      <c r="D50" s="202"/>
      <c r="E50" s="202"/>
      <c r="F50" s="207"/>
      <c r="G50" s="117"/>
      <c r="H50" s="17"/>
      <c r="I50" s="17"/>
      <c r="J50" s="17"/>
      <c r="K50" s="17"/>
      <c r="L50" s="17"/>
      <c r="M50" s="17"/>
      <c r="N50" s="27">
        <f>N42/N24</f>
        <v>5.4169459775060167</v>
      </c>
      <c r="O50" s="17"/>
      <c r="P50" s="17"/>
      <c r="Q50" s="17"/>
      <c r="R50" s="95"/>
      <c r="T50" s="171"/>
      <c r="Y50" s="1"/>
      <c r="Z50" s="10">
        <f>Z42/Z24</f>
        <v>3</v>
      </c>
      <c r="AB50" s="97"/>
      <c r="AD50" s="17"/>
      <c r="AE50" s="17"/>
      <c r="AF50" s="17"/>
      <c r="AG50" s="17"/>
      <c r="AH50" s="17"/>
      <c r="AI50" s="17"/>
      <c r="AJ50" s="27">
        <f>AJ42/AJ24</f>
        <v>5.3801774302188488</v>
      </c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27">
        <f>AU42/AU24</f>
        <v>5.3801774302188488</v>
      </c>
      <c r="AV50" s="17"/>
      <c r="AW50" s="17"/>
      <c r="AX50" s="17"/>
      <c r="AZ50" s="17"/>
      <c r="BA50" s="17"/>
      <c r="BB50" s="17"/>
      <c r="BC50" s="17"/>
      <c r="BD50" s="17"/>
      <c r="BE50" s="17"/>
      <c r="BF50" s="27">
        <f>BF42/BF24</f>
        <v>5.4029063545721714</v>
      </c>
      <c r="BG50" s="17"/>
      <c r="BH50" s="17"/>
      <c r="BI50" s="17"/>
      <c r="BJ50" s="97"/>
      <c r="BK50" s="206"/>
      <c r="BL50" s="202"/>
      <c r="BM50" s="202"/>
      <c r="BN50" s="207"/>
      <c r="BO50" s="117"/>
      <c r="BP50" s="17"/>
      <c r="BQ50" s="17"/>
      <c r="BR50" s="17"/>
      <c r="BS50" s="17"/>
      <c r="BT50" s="17"/>
      <c r="BU50" s="17"/>
      <c r="BV50" s="27">
        <f>BV42/BV24</f>
        <v>5.117844392477398</v>
      </c>
      <c r="BW50" s="17"/>
      <c r="BX50" s="17"/>
      <c r="BY50" s="17"/>
      <c r="BZ50" s="95"/>
    </row>
    <row r="51" spans="3:78" ht="15.75" customHeight="1" x14ac:dyDescent="1.25">
      <c r="C51" s="206"/>
      <c r="D51" s="202"/>
      <c r="E51" s="202"/>
      <c r="F51" s="207"/>
      <c r="G51" s="117"/>
      <c r="H51" s="17"/>
      <c r="I51" s="17"/>
      <c r="J51" s="17"/>
      <c r="K51" s="17"/>
      <c r="L51" s="17"/>
      <c r="M51" s="17"/>
      <c r="N51" s="28">
        <f>N43/N25</f>
        <v>5.4016106083220885</v>
      </c>
      <c r="O51" s="17"/>
      <c r="P51" s="17"/>
      <c r="Q51" s="17"/>
      <c r="R51" s="95"/>
      <c r="T51" s="171"/>
      <c r="Y51" s="1"/>
      <c r="Z51" s="10">
        <f>Z43/Z25</f>
        <v>3</v>
      </c>
      <c r="AB51" s="97"/>
      <c r="AD51" s="17"/>
      <c r="AE51" s="17"/>
      <c r="AF51" s="17"/>
      <c r="AG51" s="17"/>
      <c r="AH51" s="17"/>
      <c r="AI51" s="17"/>
      <c r="AJ51" s="28">
        <f>AJ43/AJ25</f>
        <v>5.3801774302188488</v>
      </c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28">
        <f>AU43/AU25</f>
        <v>5.3801774302188488</v>
      </c>
      <c r="AV51" s="17"/>
      <c r="AW51" s="17"/>
      <c r="AX51" s="17"/>
      <c r="AZ51" s="17"/>
      <c r="BA51" s="17"/>
      <c r="BB51" s="17"/>
      <c r="BC51" s="17"/>
      <c r="BD51" s="17"/>
      <c r="BE51" s="17"/>
      <c r="BF51" s="28">
        <f>BF43/BF25</f>
        <v>5.3687446694774907</v>
      </c>
      <c r="BG51" s="17"/>
      <c r="BH51" s="17"/>
      <c r="BI51" s="17"/>
      <c r="BJ51" s="97"/>
      <c r="BK51" s="206"/>
      <c r="BL51" s="202"/>
      <c r="BM51" s="202"/>
      <c r="BN51" s="207"/>
      <c r="BO51" s="117"/>
      <c r="BP51" s="17"/>
      <c r="BQ51" s="17"/>
      <c r="BR51" s="17"/>
      <c r="BS51" s="17"/>
      <c r="BT51" s="17"/>
      <c r="BU51" s="17"/>
      <c r="BV51" s="28">
        <f>BV43/BV25</f>
        <v>5.0083229643136322</v>
      </c>
      <c r="BW51" s="17"/>
      <c r="BX51" s="17"/>
      <c r="BY51" s="17"/>
      <c r="BZ51" s="95"/>
    </row>
    <row r="52" spans="3:78" ht="15.75" customHeight="1" x14ac:dyDescent="1.25">
      <c r="C52" s="206"/>
      <c r="D52" s="202"/>
      <c r="E52" s="202"/>
      <c r="F52" s="207"/>
      <c r="G52" s="117"/>
      <c r="H52" s="17"/>
      <c r="I52" s="17"/>
      <c r="J52" s="17"/>
      <c r="K52" s="17"/>
      <c r="L52" s="17"/>
      <c r="M52" s="17"/>
      <c r="N52" s="28">
        <f>N44/N26</f>
        <v>5.1680837456076398</v>
      </c>
      <c r="O52" s="17"/>
      <c r="P52" s="17"/>
      <c r="Q52" s="17"/>
      <c r="R52" s="95"/>
      <c r="T52" s="171"/>
      <c r="Y52" s="1"/>
      <c r="Z52" s="10">
        <f>Z44/Z26</f>
        <v>3</v>
      </c>
      <c r="AB52" s="97"/>
      <c r="AD52" s="17"/>
      <c r="AE52" s="17"/>
      <c r="AF52" s="17"/>
      <c r="AG52" s="17"/>
      <c r="AH52" s="17"/>
      <c r="AI52" s="17"/>
      <c r="AJ52" s="28">
        <f>AJ44/AJ26</f>
        <v>5.2337495384389605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28">
        <f>AU44/AU26</f>
        <v>5.2337495384389605</v>
      </c>
      <c r="AV52" s="17"/>
      <c r="AW52" s="17"/>
      <c r="AX52" s="17"/>
      <c r="AZ52" s="17"/>
      <c r="BA52" s="17"/>
      <c r="BB52" s="17"/>
      <c r="BC52" s="17"/>
      <c r="BD52" s="17"/>
      <c r="BE52" s="17"/>
      <c r="BF52" s="28">
        <f>BF44/BF26</f>
        <v>5.2421262116468661</v>
      </c>
      <c r="BG52" s="17"/>
      <c r="BH52" s="17"/>
      <c r="BI52" s="17"/>
      <c r="BJ52" s="97"/>
      <c r="BK52" s="206"/>
      <c r="BL52" s="202"/>
      <c r="BM52" s="202"/>
      <c r="BN52" s="207"/>
      <c r="BO52" s="117"/>
      <c r="BP52" s="17"/>
      <c r="BQ52" s="17"/>
      <c r="BR52" s="17"/>
      <c r="BS52" s="17"/>
      <c r="BT52" s="17"/>
      <c r="BU52" s="17"/>
      <c r="BV52" s="28">
        <f>BV44/BV26</f>
        <v>4.7864163257846251</v>
      </c>
      <c r="BW52" s="17"/>
      <c r="BX52" s="17"/>
      <c r="BY52" s="17"/>
      <c r="BZ52" s="95"/>
    </row>
    <row r="53" spans="3:78" ht="15.75" customHeight="1" x14ac:dyDescent="1.25">
      <c r="C53" s="206"/>
      <c r="D53" s="202"/>
      <c r="E53" s="202"/>
      <c r="F53" s="207"/>
      <c r="G53" s="117"/>
      <c r="H53" s="17"/>
      <c r="I53" s="36"/>
      <c r="J53" s="17"/>
      <c r="K53" s="17"/>
      <c r="L53" s="17"/>
      <c r="M53" s="17"/>
      <c r="N53" s="28">
        <f>N45/N27</f>
        <v>5.0383012938482841</v>
      </c>
      <c r="O53" s="17"/>
      <c r="P53" s="17"/>
      <c r="Q53" s="17"/>
      <c r="R53" s="95"/>
      <c r="T53" s="171"/>
      <c r="Y53" s="194" t="s">
        <v>1</v>
      </c>
      <c r="Z53" s="39">
        <f>SUM(Z50:Z52)</f>
        <v>9</v>
      </c>
      <c r="AB53" s="97"/>
      <c r="AD53" s="17"/>
      <c r="AE53" s="36"/>
      <c r="AF53" s="17"/>
      <c r="AG53" s="17"/>
      <c r="AH53" s="17"/>
      <c r="AI53" s="17"/>
      <c r="AJ53" s="28">
        <f>AJ45/AJ27</f>
        <v>5.0191623184007899</v>
      </c>
      <c r="AK53" s="17"/>
      <c r="AL53" s="17"/>
      <c r="AM53" s="17"/>
      <c r="AN53" s="17"/>
      <c r="AO53" s="17"/>
      <c r="AP53" s="36"/>
      <c r="AQ53" s="17"/>
      <c r="AR53" s="17"/>
      <c r="AS53" s="17"/>
      <c r="AT53" s="17"/>
      <c r="AU53" s="28">
        <f>AU45/AU27</f>
        <v>5.0191623184007899</v>
      </c>
      <c r="AV53" s="17"/>
      <c r="AW53" s="17"/>
      <c r="AX53" s="17"/>
      <c r="AZ53" s="17"/>
      <c r="BA53" s="36"/>
      <c r="BB53" s="17"/>
      <c r="BC53" s="17"/>
      <c r="BD53" s="17"/>
      <c r="BE53" s="17"/>
      <c r="BF53" s="28">
        <f>BF45/BF27</f>
        <v>5.0290989807917814</v>
      </c>
      <c r="BG53" s="17"/>
      <c r="BH53" s="17"/>
      <c r="BI53" s="17"/>
      <c r="BJ53" s="97"/>
      <c r="BK53" s="206"/>
      <c r="BL53" s="202"/>
      <c r="BM53" s="202"/>
      <c r="BN53" s="207"/>
      <c r="BO53" s="117"/>
      <c r="BP53" s="17"/>
      <c r="BQ53" s="36"/>
      <c r="BR53" s="17"/>
      <c r="BS53" s="17"/>
      <c r="BT53" s="17"/>
      <c r="BU53" s="17"/>
      <c r="BV53" s="28">
        <f>BV45/BV27</f>
        <v>4.831972565854711</v>
      </c>
      <c r="BW53" s="17"/>
      <c r="BX53" s="17"/>
      <c r="BY53" s="17"/>
      <c r="BZ53" s="95"/>
    </row>
    <row r="54" spans="3:78" ht="15.75" customHeight="1" x14ac:dyDescent="1.25">
      <c r="C54" s="206"/>
      <c r="D54" s="202"/>
      <c r="E54" s="202"/>
      <c r="F54" s="207"/>
      <c r="G54" s="117"/>
      <c r="H54" s="17"/>
      <c r="I54" s="22"/>
      <c r="J54" s="17"/>
      <c r="K54" s="17"/>
      <c r="L54" s="17"/>
      <c r="M54" s="17"/>
      <c r="N54" s="28">
        <f>N46/N28</f>
        <v>5.1009130648610377</v>
      </c>
      <c r="O54" s="17"/>
      <c r="P54" s="17"/>
      <c r="Q54" s="17"/>
      <c r="R54" s="95"/>
      <c r="T54" s="171"/>
      <c r="Y54" s="194" t="s">
        <v>8</v>
      </c>
      <c r="Z54" s="39">
        <f>Z53/3</f>
        <v>3</v>
      </c>
      <c r="AB54" s="97"/>
      <c r="AD54" s="17"/>
      <c r="AE54" s="22"/>
      <c r="AF54" s="17"/>
      <c r="AG54" s="17"/>
      <c r="AH54" s="17"/>
      <c r="AI54" s="17"/>
      <c r="AJ54" s="28">
        <f>AJ46/AJ28</f>
        <v>5.0446169667787411</v>
      </c>
      <c r="AK54" s="17"/>
      <c r="AL54" s="17"/>
      <c r="AM54" s="17"/>
      <c r="AN54" s="17"/>
      <c r="AO54" s="17"/>
      <c r="AP54" s="22"/>
      <c r="AQ54" s="17"/>
      <c r="AR54" s="17"/>
      <c r="AS54" s="17"/>
      <c r="AT54" s="17"/>
      <c r="AU54" s="28">
        <f>AU46/AU28</f>
        <v>5.0446169667787411</v>
      </c>
      <c r="AV54" s="17"/>
      <c r="AW54" s="17"/>
      <c r="AX54" s="17"/>
      <c r="AZ54" s="17"/>
      <c r="BA54" s="22"/>
      <c r="BB54" s="17"/>
      <c r="BC54" s="17"/>
      <c r="BD54" s="17"/>
      <c r="BE54" s="17"/>
      <c r="BF54" s="28">
        <f>BF46/BF28</f>
        <v>5.0794339776994306</v>
      </c>
      <c r="BG54" s="17"/>
      <c r="BH54" s="17"/>
      <c r="BI54" s="17"/>
      <c r="BJ54" s="97"/>
      <c r="BK54" s="206"/>
      <c r="BL54" s="202"/>
      <c r="BM54" s="202"/>
      <c r="BN54" s="207"/>
      <c r="BO54" s="117"/>
      <c r="BP54" s="17"/>
      <c r="BQ54" s="22"/>
      <c r="BR54" s="17"/>
      <c r="BS54" s="17"/>
      <c r="BT54" s="17"/>
      <c r="BU54" s="17"/>
      <c r="BV54" s="28">
        <f>BV46/BV28</f>
        <v>4.831972565854711</v>
      </c>
      <c r="BW54" s="17"/>
      <c r="BX54" s="17"/>
      <c r="BY54" s="17"/>
      <c r="BZ54" s="95"/>
    </row>
    <row r="55" spans="3:78" ht="15.75" customHeight="1" x14ac:dyDescent="1.25">
      <c r="C55" s="206"/>
      <c r="D55" s="202"/>
      <c r="E55" s="202"/>
      <c r="F55" s="207"/>
      <c r="G55" s="117"/>
      <c r="H55" s="17"/>
      <c r="I55" s="22"/>
      <c r="J55" s="17"/>
      <c r="K55" s="17"/>
      <c r="L55" s="17"/>
      <c r="M55" s="151" t="s">
        <v>1</v>
      </c>
      <c r="N55" s="52">
        <f>SUM(N50:N54)</f>
        <v>26.125854690145069</v>
      </c>
      <c r="O55" s="17"/>
      <c r="P55" s="17"/>
      <c r="Q55" s="17"/>
      <c r="R55" s="95"/>
      <c r="T55" s="171"/>
      <c r="AB55" s="97"/>
      <c r="AD55" s="17"/>
      <c r="AE55" s="22"/>
      <c r="AF55" s="17"/>
      <c r="AG55" s="17"/>
      <c r="AH55" s="17"/>
      <c r="AI55" s="155" t="s">
        <v>1</v>
      </c>
      <c r="AJ55" s="52">
        <f>SUM(AJ50:AJ54)</f>
        <v>26.057883684056186</v>
      </c>
      <c r="AK55" s="17"/>
      <c r="AL55" s="17"/>
      <c r="AM55" s="17"/>
      <c r="AN55" s="17"/>
      <c r="AO55" s="17"/>
      <c r="AP55" s="22"/>
      <c r="AQ55" s="17"/>
      <c r="AR55" s="17"/>
      <c r="AS55" s="17"/>
      <c r="AT55" s="155" t="s">
        <v>1</v>
      </c>
      <c r="AU55" s="52">
        <f>SUM(AU50:AU54)</f>
        <v>26.057883684056186</v>
      </c>
      <c r="AV55" s="17"/>
      <c r="AW55" s="17"/>
      <c r="AX55" s="17"/>
      <c r="AZ55" s="17"/>
      <c r="BA55" s="22"/>
      <c r="BB55" s="17"/>
      <c r="BC55" s="17"/>
      <c r="BD55" s="17"/>
      <c r="BE55" s="167" t="s">
        <v>1</v>
      </c>
      <c r="BF55" s="52">
        <f>SUM(BF50:BF54)</f>
        <v>26.12231019418774</v>
      </c>
      <c r="BG55" s="17"/>
      <c r="BH55" s="17"/>
      <c r="BI55" s="17"/>
      <c r="BJ55" s="97"/>
      <c r="BK55" s="206"/>
      <c r="BL55" s="202"/>
      <c r="BM55" s="202"/>
      <c r="BN55" s="207"/>
      <c r="BO55" s="117"/>
      <c r="BP55" s="17"/>
      <c r="BQ55" s="22"/>
      <c r="BR55" s="17"/>
      <c r="BS55" s="17"/>
      <c r="BT55" s="17"/>
      <c r="BU55" s="151" t="s">
        <v>1</v>
      </c>
      <c r="BV55" s="52">
        <f>SUM(BV50:BV54)</f>
        <v>24.576528814285076</v>
      </c>
      <c r="BW55" s="17"/>
      <c r="BX55" s="17"/>
      <c r="BY55" s="17"/>
      <c r="BZ55" s="95"/>
    </row>
    <row r="56" spans="3:78" ht="15.75" customHeight="1" x14ac:dyDescent="1.25">
      <c r="C56" s="206"/>
      <c r="D56" s="202"/>
      <c r="E56" s="202"/>
      <c r="F56" s="207"/>
      <c r="G56" s="117"/>
      <c r="H56" s="17"/>
      <c r="I56" s="22"/>
      <c r="J56" s="17"/>
      <c r="K56" s="17"/>
      <c r="L56" s="17"/>
      <c r="M56" s="151" t="s">
        <v>8</v>
      </c>
      <c r="N56" s="52">
        <f>N55/5</f>
        <v>5.2251709380290139</v>
      </c>
      <c r="O56" s="17"/>
      <c r="P56" s="17"/>
      <c r="Q56" s="17"/>
      <c r="R56" s="95"/>
      <c r="T56" s="171"/>
      <c r="AB56" s="97"/>
      <c r="AD56" s="17"/>
      <c r="AE56" s="22"/>
      <c r="AF56" s="17"/>
      <c r="AG56" s="17"/>
      <c r="AH56" s="17"/>
      <c r="AI56" s="155" t="s">
        <v>8</v>
      </c>
      <c r="AJ56" s="52">
        <f>AJ55/5</f>
        <v>5.2115767368112369</v>
      </c>
      <c r="AK56" s="17"/>
      <c r="AL56" s="17"/>
      <c r="AM56" s="17"/>
      <c r="AN56" s="17"/>
      <c r="AO56" s="17"/>
      <c r="AP56" s="22"/>
      <c r="AQ56" s="17"/>
      <c r="AR56" s="17"/>
      <c r="AS56" s="17"/>
      <c r="AT56" s="155" t="s">
        <v>8</v>
      </c>
      <c r="AU56" s="52">
        <f>AU55/5</f>
        <v>5.2115767368112369</v>
      </c>
      <c r="AV56" s="17"/>
      <c r="AW56" s="17"/>
      <c r="AX56" s="17"/>
      <c r="AZ56" s="17"/>
      <c r="BA56" s="22"/>
      <c r="BB56" s="17"/>
      <c r="BC56" s="17"/>
      <c r="BD56" s="17"/>
      <c r="BE56" s="167" t="s">
        <v>8</v>
      </c>
      <c r="BF56" s="52">
        <f>BF55/5</f>
        <v>5.2244620388375482</v>
      </c>
      <c r="BG56" s="17"/>
      <c r="BH56" s="17"/>
      <c r="BI56" s="17"/>
      <c r="BJ56" s="97"/>
      <c r="BK56" s="206"/>
      <c r="BL56" s="202"/>
      <c r="BM56" s="202"/>
      <c r="BN56" s="207"/>
      <c r="BO56" s="117"/>
      <c r="BP56" s="17"/>
      <c r="BQ56" s="22"/>
      <c r="BR56" s="17"/>
      <c r="BS56" s="17"/>
      <c r="BT56" s="17"/>
      <c r="BU56" s="151" t="s">
        <v>8</v>
      </c>
      <c r="BV56" s="52">
        <f>BV55/5</f>
        <v>4.9153057628570149</v>
      </c>
      <c r="BW56" s="17"/>
      <c r="BX56" s="17"/>
      <c r="BY56" s="17"/>
      <c r="BZ56" s="95"/>
    </row>
    <row r="57" spans="3:78" ht="15.75" customHeight="1" x14ac:dyDescent="1.25">
      <c r="C57" s="206"/>
      <c r="D57" s="202"/>
      <c r="E57" s="202"/>
      <c r="F57" s="207"/>
      <c r="G57" s="117"/>
      <c r="H57" s="17"/>
      <c r="I57" s="22"/>
      <c r="J57" s="17"/>
      <c r="K57" s="17"/>
      <c r="L57" s="17"/>
      <c r="M57" s="68"/>
      <c r="N57" s="17"/>
      <c r="O57" s="17"/>
      <c r="P57" s="17"/>
      <c r="Q57" s="17"/>
      <c r="R57" s="95"/>
      <c r="T57" s="171"/>
      <c r="AB57" s="97"/>
      <c r="AD57" s="17"/>
      <c r="AE57" s="22"/>
      <c r="AF57" s="17"/>
      <c r="AG57" s="17"/>
      <c r="AH57" s="17"/>
      <c r="AI57" s="68"/>
      <c r="AJ57" s="17"/>
      <c r="AK57" s="17"/>
      <c r="AL57" s="17"/>
      <c r="AM57" s="17"/>
      <c r="AN57" s="17"/>
      <c r="AO57" s="17"/>
      <c r="AP57" s="22"/>
      <c r="AQ57" s="17"/>
      <c r="AR57" s="17"/>
      <c r="AS57" s="17"/>
      <c r="AT57" s="68"/>
      <c r="AU57" s="17"/>
      <c r="AV57" s="17"/>
      <c r="AW57" s="17"/>
      <c r="AX57" s="17"/>
      <c r="AZ57" s="17"/>
      <c r="BA57" s="22"/>
      <c r="BB57" s="17"/>
      <c r="BC57" s="17"/>
      <c r="BD57" s="17"/>
      <c r="BE57" s="68"/>
      <c r="BF57" s="17"/>
      <c r="BG57" s="17"/>
      <c r="BH57" s="17"/>
      <c r="BI57" s="17"/>
      <c r="BJ57" s="97"/>
      <c r="BK57" s="206"/>
      <c r="BL57" s="202"/>
      <c r="BM57" s="202"/>
      <c r="BN57" s="207"/>
      <c r="BO57" s="117"/>
      <c r="BP57" s="17"/>
      <c r="BQ57" s="22"/>
      <c r="BR57" s="17"/>
      <c r="BS57" s="17"/>
      <c r="BT57" s="17"/>
      <c r="BU57" s="68"/>
      <c r="BV57" s="17"/>
      <c r="BW57" s="17"/>
      <c r="BX57" s="17"/>
      <c r="BY57" s="17"/>
      <c r="BZ57" s="95"/>
    </row>
    <row r="58" spans="3:78" ht="15.75" customHeight="1" x14ac:dyDescent="1.25">
      <c r="C58" s="206"/>
      <c r="D58" s="202"/>
      <c r="E58" s="202"/>
      <c r="F58" s="207"/>
      <c r="G58" s="117"/>
      <c r="H58" s="475" t="s">
        <v>7</v>
      </c>
      <c r="I58" s="475"/>
      <c r="J58" s="475"/>
      <c r="K58" s="475"/>
      <c r="L58" s="475"/>
      <c r="M58" s="151" t="s">
        <v>9</v>
      </c>
      <c r="N58" s="69">
        <f>(N56-5)/4</f>
        <v>5.6292734507253472E-2</v>
      </c>
      <c r="O58" s="17"/>
      <c r="P58" s="17"/>
      <c r="Q58" s="17"/>
      <c r="R58" s="95"/>
      <c r="T58" s="171"/>
      <c r="U58" s="464" t="s">
        <v>20</v>
      </c>
      <c r="V58" s="464"/>
      <c r="W58" s="464"/>
      <c r="X58" s="464"/>
      <c r="Y58" s="151" t="s">
        <v>9</v>
      </c>
      <c r="Z58" s="69">
        <f>(Z54-3)/2</f>
        <v>0</v>
      </c>
      <c r="AA58" s="196"/>
      <c r="AB58" s="97"/>
      <c r="AD58" s="480" t="s">
        <v>7</v>
      </c>
      <c r="AE58" s="480"/>
      <c r="AF58" s="480"/>
      <c r="AG58" s="480"/>
      <c r="AH58" s="480"/>
      <c r="AI58" s="155" t="s">
        <v>9</v>
      </c>
      <c r="AJ58" s="69">
        <f>(AJ56-5)/4</f>
        <v>5.2894184202809225E-2</v>
      </c>
      <c r="AK58" s="17"/>
      <c r="AL58" s="17"/>
      <c r="AM58" s="17"/>
      <c r="AN58" s="17"/>
      <c r="AO58" s="480" t="s">
        <v>7</v>
      </c>
      <c r="AP58" s="480"/>
      <c r="AQ58" s="480"/>
      <c r="AR58" s="480"/>
      <c r="AS58" s="480"/>
      <c r="AT58" s="155" t="s">
        <v>9</v>
      </c>
      <c r="AU58" s="69">
        <f>(AU56-5)/4</f>
        <v>5.2894184202809225E-2</v>
      </c>
      <c r="AV58" s="17"/>
      <c r="AW58" s="17"/>
      <c r="AX58" s="17"/>
      <c r="AZ58" s="480" t="s">
        <v>7</v>
      </c>
      <c r="BA58" s="480"/>
      <c r="BB58" s="480"/>
      <c r="BC58" s="480"/>
      <c r="BD58" s="480"/>
      <c r="BE58" s="167" t="s">
        <v>9</v>
      </c>
      <c r="BF58" s="69">
        <f>(BF56-5)/4</f>
        <v>5.6115509709387057E-2</v>
      </c>
      <c r="BG58" s="17"/>
      <c r="BH58" s="17"/>
      <c r="BI58" s="17"/>
      <c r="BJ58" s="97"/>
      <c r="BK58" s="206"/>
      <c r="BL58" s="202"/>
      <c r="BM58" s="202"/>
      <c r="BN58" s="207"/>
      <c r="BO58" s="117"/>
      <c r="BP58" s="475" t="s">
        <v>7</v>
      </c>
      <c r="BQ58" s="475"/>
      <c r="BR58" s="475"/>
      <c r="BS58" s="475"/>
      <c r="BT58" s="475"/>
      <c r="BU58" s="151" t="s">
        <v>9</v>
      </c>
      <c r="BV58" s="69">
        <f>(BV56-5)/4</f>
        <v>-2.1173559285746268E-2</v>
      </c>
      <c r="BW58" s="17"/>
      <c r="BX58" s="17"/>
      <c r="BY58" s="17"/>
      <c r="BZ58" s="95"/>
    </row>
    <row r="59" spans="3:78" ht="15.75" customHeight="1" x14ac:dyDescent="1.25">
      <c r="C59" s="206"/>
      <c r="D59" s="202"/>
      <c r="E59" s="202"/>
      <c r="F59" s="207"/>
      <c r="G59" s="118"/>
      <c r="H59" s="476" t="s">
        <v>133</v>
      </c>
      <c r="I59" s="476"/>
      <c r="J59" s="476"/>
      <c r="K59" s="476"/>
      <c r="L59" s="476"/>
      <c r="M59" s="151" t="s">
        <v>10</v>
      </c>
      <c r="N59" s="39">
        <f>N58/1.115</f>
        <v>5.0486757405608498E-2</v>
      </c>
      <c r="O59" s="17"/>
      <c r="P59" s="26"/>
      <c r="Q59" s="26"/>
      <c r="R59" s="105"/>
      <c r="T59" s="171"/>
      <c r="U59" s="476" t="s">
        <v>32</v>
      </c>
      <c r="V59" s="476"/>
      <c r="W59" s="476"/>
      <c r="X59" s="476"/>
      <c r="Y59" s="151" t="s">
        <v>10</v>
      </c>
      <c r="Z59" s="39">
        <f>Z58/0.525</f>
        <v>0</v>
      </c>
      <c r="AB59" s="97"/>
      <c r="AD59" s="500" t="s">
        <v>31</v>
      </c>
      <c r="AE59" s="500"/>
      <c r="AF59" s="500"/>
      <c r="AG59" s="500"/>
      <c r="AH59" s="500"/>
      <c r="AI59" s="155" t="s">
        <v>10</v>
      </c>
      <c r="AJ59" s="39">
        <f>AJ58/1.115</f>
        <v>4.7438730226734734E-2</v>
      </c>
      <c r="AK59" s="17"/>
      <c r="AL59" s="17"/>
      <c r="AM59" s="17"/>
      <c r="AN59" s="17"/>
      <c r="AO59" s="500" t="s">
        <v>31</v>
      </c>
      <c r="AP59" s="500"/>
      <c r="AQ59" s="500"/>
      <c r="AR59" s="500"/>
      <c r="AS59" s="500"/>
      <c r="AT59" s="155" t="s">
        <v>10</v>
      </c>
      <c r="AU59" s="39">
        <f>AU58/1.115</f>
        <v>4.7438730226734734E-2</v>
      </c>
      <c r="AV59" s="17"/>
      <c r="AW59" s="17"/>
      <c r="AX59" s="17"/>
      <c r="AZ59" s="500" t="s">
        <v>31</v>
      </c>
      <c r="BA59" s="500"/>
      <c r="BB59" s="500"/>
      <c r="BC59" s="500"/>
      <c r="BD59" s="500"/>
      <c r="BE59" s="167" t="s">
        <v>10</v>
      </c>
      <c r="BF59" s="39">
        <f>BF58/1.115</f>
        <v>5.0327811398553413E-2</v>
      </c>
      <c r="BG59" s="17"/>
      <c r="BH59" s="26"/>
      <c r="BI59" s="26"/>
      <c r="BJ59" s="97"/>
      <c r="BK59" s="206"/>
      <c r="BL59" s="202"/>
      <c r="BM59" s="202"/>
      <c r="BN59" s="207"/>
      <c r="BO59" s="118"/>
      <c r="BP59" s="476" t="s">
        <v>133</v>
      </c>
      <c r="BQ59" s="476"/>
      <c r="BR59" s="476"/>
      <c r="BS59" s="476"/>
      <c r="BT59" s="476"/>
      <c r="BU59" s="151" t="s">
        <v>10</v>
      </c>
      <c r="BV59" s="39">
        <f>BV58/1.115</f>
        <v>-1.8989739269727596E-2</v>
      </c>
      <c r="BW59" s="17"/>
      <c r="BX59" s="26"/>
      <c r="BY59" s="26"/>
      <c r="BZ59" s="105"/>
    </row>
    <row r="60" spans="3:78" ht="15.75" customHeight="1" x14ac:dyDescent="1.25">
      <c r="C60" s="206"/>
      <c r="D60" s="202"/>
      <c r="E60" s="202"/>
      <c r="F60" s="207"/>
      <c r="G60" s="119"/>
      <c r="H60" s="16"/>
      <c r="I60" s="16"/>
      <c r="J60" s="16"/>
      <c r="K60" s="12"/>
      <c r="L60" s="5"/>
      <c r="M60" s="5"/>
      <c r="N60" s="15"/>
      <c r="O60" s="15"/>
      <c r="P60" s="15"/>
      <c r="Q60" s="15"/>
      <c r="R60" s="96"/>
      <c r="T60" s="171"/>
      <c r="AB60" s="97"/>
      <c r="AD60" s="16"/>
      <c r="AE60" s="16"/>
      <c r="AF60" s="16"/>
      <c r="AG60" s="12"/>
      <c r="AH60" s="5"/>
      <c r="AI60" s="5"/>
      <c r="AJ60" s="15"/>
      <c r="AK60" s="15"/>
      <c r="AL60" s="17"/>
      <c r="AM60" s="17"/>
      <c r="AN60" s="17"/>
      <c r="AO60" s="16"/>
      <c r="AP60" s="16"/>
      <c r="AQ60" s="16"/>
      <c r="AR60" s="12"/>
      <c r="AS60" s="5"/>
      <c r="AT60" s="5"/>
      <c r="AU60" s="15"/>
      <c r="AV60" s="15"/>
      <c r="AW60" s="17"/>
      <c r="AX60" s="17"/>
      <c r="AZ60" s="16"/>
      <c r="BA60" s="16"/>
      <c r="BB60" s="16"/>
      <c r="BC60" s="12"/>
      <c r="BD60" s="5"/>
      <c r="BE60" s="5"/>
      <c r="BF60" s="15"/>
      <c r="BG60" s="15"/>
      <c r="BH60" s="15"/>
      <c r="BI60" s="15"/>
      <c r="BJ60" s="97"/>
      <c r="BK60" s="206"/>
      <c r="BL60" s="202"/>
      <c r="BM60" s="202"/>
      <c r="BN60" s="207"/>
      <c r="BO60" s="119"/>
      <c r="BP60" s="16"/>
      <c r="BQ60" s="16"/>
      <c r="BR60" s="16"/>
      <c r="BS60" s="12"/>
      <c r="BT60" s="5"/>
      <c r="BU60" s="5"/>
      <c r="BV60" s="15"/>
      <c r="BW60" s="15"/>
      <c r="BX60" s="15"/>
      <c r="BY60" s="15"/>
      <c r="BZ60" s="96"/>
    </row>
    <row r="61" spans="3:78" ht="15.75" customHeight="1" x14ac:dyDescent="1.25">
      <c r="C61" s="206"/>
      <c r="D61" s="202"/>
      <c r="E61" s="202"/>
      <c r="F61" s="207"/>
      <c r="G61" s="119"/>
      <c r="H61" s="16"/>
      <c r="I61" s="16"/>
      <c r="J61" s="16"/>
      <c r="K61" s="12"/>
      <c r="L61" s="5"/>
      <c r="M61" s="5"/>
      <c r="N61" s="15"/>
      <c r="O61" s="15"/>
      <c r="P61" s="15"/>
      <c r="Q61" s="15"/>
      <c r="R61" s="96"/>
      <c r="T61" s="171"/>
      <c r="AB61" s="97"/>
      <c r="AD61" s="16"/>
      <c r="AE61" s="16"/>
      <c r="AF61" s="16"/>
      <c r="AG61" s="12"/>
      <c r="AH61" s="5"/>
      <c r="AI61" s="5"/>
      <c r="AJ61" s="15"/>
      <c r="AK61" s="15"/>
      <c r="AL61" s="17"/>
      <c r="AM61" s="17"/>
      <c r="AN61" s="17"/>
      <c r="AO61" s="16"/>
      <c r="AP61" s="16"/>
      <c r="AQ61" s="16"/>
      <c r="AR61" s="12"/>
      <c r="AS61" s="5"/>
      <c r="AT61" s="5"/>
      <c r="AU61" s="15"/>
      <c r="AV61" s="15"/>
      <c r="AW61" s="17"/>
      <c r="AX61" s="17"/>
      <c r="AZ61" s="16"/>
      <c r="BA61" s="16"/>
      <c r="BB61" s="16"/>
      <c r="BC61" s="12"/>
      <c r="BD61" s="5"/>
      <c r="BE61" s="5"/>
      <c r="BF61" s="15"/>
      <c r="BG61" s="15"/>
      <c r="BH61" s="15"/>
      <c r="BI61" s="15"/>
      <c r="BJ61" s="97"/>
      <c r="BK61" s="206"/>
      <c r="BL61" s="202"/>
      <c r="BM61" s="202"/>
      <c r="BN61" s="207"/>
      <c r="BO61" s="119"/>
      <c r="BP61" s="16"/>
      <c r="BQ61" s="16"/>
      <c r="BR61" s="16"/>
      <c r="BS61" s="12"/>
      <c r="BT61" s="5"/>
      <c r="BU61" s="5"/>
      <c r="BV61" s="15"/>
      <c r="BW61" s="15"/>
      <c r="BX61" s="15"/>
      <c r="BY61" s="15"/>
      <c r="BZ61" s="96"/>
    </row>
    <row r="62" spans="3:78" ht="33.75" customHeight="1" x14ac:dyDescent="1.25">
      <c r="C62" s="206"/>
      <c r="D62" s="202"/>
      <c r="E62" s="202"/>
      <c r="F62" s="207"/>
      <c r="G62" s="119"/>
      <c r="H62" s="477" t="s">
        <v>19</v>
      </c>
      <c r="I62" s="477"/>
      <c r="J62" s="477"/>
      <c r="K62" s="477"/>
      <c r="L62" s="477"/>
      <c r="M62" s="477"/>
      <c r="N62" s="477"/>
      <c r="O62" s="15"/>
      <c r="P62" s="15"/>
      <c r="Q62" s="15"/>
      <c r="R62" s="96"/>
      <c r="T62" s="171"/>
      <c r="U62" s="494" t="s">
        <v>25</v>
      </c>
      <c r="V62" s="494"/>
      <c r="W62" s="494"/>
      <c r="X62" s="494"/>
      <c r="Y62" s="494"/>
      <c r="Z62" s="494"/>
      <c r="AA62" s="494"/>
      <c r="AB62" s="97"/>
      <c r="AD62" s="477" t="s">
        <v>19</v>
      </c>
      <c r="AE62" s="477"/>
      <c r="AF62" s="477"/>
      <c r="AG62" s="477"/>
      <c r="AH62" s="477"/>
      <c r="AI62" s="477"/>
      <c r="AJ62" s="477"/>
      <c r="AK62" s="15"/>
      <c r="AL62" s="17"/>
      <c r="AM62" s="17"/>
      <c r="AN62" s="17"/>
      <c r="AO62" s="477" t="s">
        <v>19</v>
      </c>
      <c r="AP62" s="477"/>
      <c r="AQ62" s="477"/>
      <c r="AR62" s="477"/>
      <c r="AS62" s="477"/>
      <c r="AT62" s="477"/>
      <c r="AU62" s="477"/>
      <c r="AV62" s="15"/>
      <c r="AW62" s="17"/>
      <c r="AX62" s="17"/>
      <c r="AZ62" s="477" t="s">
        <v>19</v>
      </c>
      <c r="BA62" s="477"/>
      <c r="BB62" s="477"/>
      <c r="BC62" s="477"/>
      <c r="BD62" s="477"/>
      <c r="BE62" s="477"/>
      <c r="BF62" s="477"/>
      <c r="BG62" s="15"/>
      <c r="BH62" s="15"/>
      <c r="BI62" s="15"/>
      <c r="BJ62" s="97"/>
      <c r="BK62" s="206"/>
      <c r="BL62" s="202"/>
      <c r="BM62" s="202"/>
      <c r="BN62" s="207"/>
      <c r="BO62" s="119"/>
      <c r="BP62" s="477" t="s">
        <v>19</v>
      </c>
      <c r="BQ62" s="477"/>
      <c r="BR62" s="477"/>
      <c r="BS62" s="477"/>
      <c r="BT62" s="477"/>
      <c r="BU62" s="477"/>
      <c r="BV62" s="477"/>
      <c r="BW62" s="15"/>
      <c r="BX62" s="15"/>
      <c r="BY62" s="15"/>
      <c r="BZ62" s="96"/>
    </row>
    <row r="63" spans="3:78" ht="15.75" customHeight="1" x14ac:dyDescent="1.25">
      <c r="C63" s="206"/>
      <c r="D63" s="202"/>
      <c r="E63" s="202"/>
      <c r="F63" s="207"/>
      <c r="G63" s="94"/>
      <c r="N63" s="15"/>
      <c r="O63" s="15"/>
      <c r="P63" s="15"/>
      <c r="Q63" s="15"/>
      <c r="R63" s="96"/>
      <c r="T63" s="171"/>
      <c r="U63" s="492" t="s">
        <v>22</v>
      </c>
      <c r="V63" s="492"/>
      <c r="W63" s="492"/>
      <c r="X63" s="492"/>
      <c r="Y63" s="492"/>
      <c r="Z63" s="492"/>
      <c r="AA63" s="492"/>
      <c r="AB63" s="493"/>
      <c r="AJ63" s="15"/>
      <c r="AK63" s="15"/>
      <c r="AL63" s="15"/>
      <c r="AM63" s="15"/>
      <c r="AU63" s="15"/>
      <c r="AV63" s="15"/>
      <c r="AW63" s="15"/>
      <c r="AX63" s="15"/>
      <c r="AZ63" s="122"/>
      <c r="BA63" s="122"/>
      <c r="BB63" s="122"/>
      <c r="BC63" s="122"/>
      <c r="BD63" s="122"/>
      <c r="BE63" s="122"/>
      <c r="BF63" s="122"/>
      <c r="BH63" s="15"/>
      <c r="BI63" s="15"/>
      <c r="BJ63" s="97"/>
      <c r="BK63" s="206"/>
      <c r="BL63" s="202"/>
      <c r="BM63" s="202"/>
      <c r="BN63" s="207"/>
      <c r="BO63" s="94"/>
      <c r="BV63" s="15"/>
      <c r="BW63" s="15"/>
      <c r="BX63" s="15"/>
      <c r="BY63" s="15"/>
      <c r="BZ63" s="96"/>
    </row>
    <row r="64" spans="3:78" ht="15.75" customHeight="1" x14ac:dyDescent="1.25">
      <c r="C64" s="206"/>
      <c r="D64" s="202"/>
      <c r="E64" s="202"/>
      <c r="F64" s="207"/>
      <c r="G64" s="117"/>
      <c r="H64" s="471" t="s">
        <v>22</v>
      </c>
      <c r="I64" s="471"/>
      <c r="J64" s="471"/>
      <c r="K64" s="471"/>
      <c r="L64" s="471"/>
      <c r="M64" s="471"/>
      <c r="N64" s="471"/>
      <c r="O64" s="471"/>
      <c r="P64" s="471"/>
      <c r="Q64" s="471"/>
      <c r="R64" s="472"/>
      <c r="T64" s="171"/>
      <c r="U64" s="492"/>
      <c r="V64" s="492"/>
      <c r="W64" s="492"/>
      <c r="X64" s="492"/>
      <c r="Y64" s="492"/>
      <c r="Z64" s="492"/>
      <c r="AA64" s="492"/>
      <c r="AB64" s="493"/>
      <c r="AD64" s="471" t="s">
        <v>22</v>
      </c>
      <c r="AE64" s="471"/>
      <c r="AF64" s="471"/>
      <c r="AG64" s="471"/>
      <c r="AH64" s="471"/>
      <c r="AI64" s="471"/>
      <c r="AJ64" s="471"/>
      <c r="AK64" s="471"/>
      <c r="AL64" s="471"/>
      <c r="AM64" s="471"/>
      <c r="AN64" s="17"/>
      <c r="AO64" s="471" t="s">
        <v>22</v>
      </c>
      <c r="AP64" s="471"/>
      <c r="AQ64" s="471"/>
      <c r="AR64" s="471"/>
      <c r="AS64" s="471"/>
      <c r="AT64" s="471"/>
      <c r="AU64" s="471"/>
      <c r="AV64" s="471"/>
      <c r="AW64" s="471"/>
      <c r="AX64" s="471"/>
      <c r="AZ64" s="471" t="s">
        <v>22</v>
      </c>
      <c r="BA64" s="471"/>
      <c r="BB64" s="471"/>
      <c r="BC64" s="471"/>
      <c r="BD64" s="471"/>
      <c r="BE64" s="471"/>
      <c r="BF64" s="471"/>
      <c r="BG64" s="471"/>
      <c r="BH64" s="471"/>
      <c r="BI64" s="471"/>
      <c r="BJ64" s="97"/>
      <c r="BK64" s="206"/>
      <c r="BL64" s="202"/>
      <c r="BM64" s="202"/>
      <c r="BN64" s="207"/>
      <c r="BO64" s="117"/>
      <c r="BP64" s="471" t="s">
        <v>22</v>
      </c>
      <c r="BQ64" s="471"/>
      <c r="BR64" s="471"/>
      <c r="BS64" s="471"/>
      <c r="BT64" s="471"/>
      <c r="BU64" s="471"/>
      <c r="BV64" s="471"/>
      <c r="BW64" s="471"/>
      <c r="BX64" s="471"/>
      <c r="BY64" s="471"/>
      <c r="BZ64" s="472"/>
    </row>
    <row r="65" spans="3:78" ht="15.75" customHeight="1" x14ac:dyDescent="1.25">
      <c r="C65" s="206"/>
      <c r="D65" s="202"/>
      <c r="E65" s="202"/>
      <c r="F65" s="207"/>
      <c r="G65" s="1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95"/>
      <c r="T65" s="171"/>
      <c r="AB65" s="9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BJ65" s="97"/>
      <c r="BK65" s="206"/>
      <c r="BL65" s="202"/>
      <c r="BM65" s="202"/>
      <c r="BN65" s="207"/>
      <c r="BO65" s="1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95"/>
    </row>
    <row r="66" spans="3:78" ht="15.75" customHeight="1" x14ac:dyDescent="1.25">
      <c r="C66" s="206"/>
      <c r="D66" s="202"/>
      <c r="E66" s="202"/>
      <c r="F66" s="207"/>
      <c r="G66" s="1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95"/>
      <c r="T66" s="171"/>
      <c r="AB66" s="9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Z66" s="122"/>
      <c r="BA66" s="122"/>
      <c r="BB66" s="122"/>
      <c r="BC66" s="122"/>
      <c r="BD66" s="122"/>
      <c r="BE66" s="122"/>
      <c r="BF66" s="122"/>
      <c r="BG66" s="15"/>
      <c r="BH66" s="15"/>
      <c r="BI66" s="15"/>
      <c r="BJ66" s="97"/>
      <c r="BK66" s="206"/>
      <c r="BL66" s="202"/>
      <c r="BM66" s="202"/>
      <c r="BN66" s="207"/>
      <c r="BO66" s="1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95"/>
    </row>
    <row r="67" spans="3:78" ht="15.75" customHeight="1" x14ac:dyDescent="1.25">
      <c r="C67" s="206"/>
      <c r="D67" s="202"/>
      <c r="E67" s="202"/>
      <c r="F67" s="207"/>
      <c r="G67" s="1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95"/>
      <c r="T67" s="171"/>
      <c r="AB67" s="9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BF67" s="15"/>
      <c r="BG67" s="15"/>
      <c r="BH67" s="15"/>
      <c r="BI67" s="15"/>
      <c r="BJ67" s="97"/>
      <c r="BK67" s="206"/>
      <c r="BL67" s="202"/>
      <c r="BM67" s="202"/>
      <c r="BN67" s="207"/>
      <c r="BO67" s="1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95"/>
    </row>
    <row r="68" spans="3:78" ht="16.5" customHeight="1" thickBot="1" x14ac:dyDescent="1.3">
      <c r="C68" s="208"/>
      <c r="D68" s="209"/>
      <c r="E68" s="209"/>
      <c r="F68" s="210"/>
      <c r="G68" s="120"/>
      <c r="H68" s="106"/>
      <c r="I68" s="106"/>
      <c r="J68" s="106"/>
      <c r="K68" s="106"/>
      <c r="L68" s="106"/>
      <c r="M68" s="99"/>
      <c r="N68" s="99"/>
      <c r="O68" s="99"/>
      <c r="P68" s="99"/>
      <c r="Q68" s="99"/>
      <c r="R68" s="100"/>
      <c r="T68" s="175"/>
      <c r="U68" s="176"/>
      <c r="V68" s="176"/>
      <c r="W68" s="176"/>
      <c r="X68" s="176"/>
      <c r="Y68" s="176"/>
      <c r="Z68" s="176"/>
      <c r="AA68" s="176"/>
      <c r="AB68" s="100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100"/>
      <c r="BK68" s="208"/>
      <c r="BL68" s="209"/>
      <c r="BM68" s="209"/>
      <c r="BN68" s="210"/>
      <c r="BO68" s="120"/>
      <c r="BP68" s="106"/>
      <c r="BQ68" s="106"/>
      <c r="BR68" s="106"/>
      <c r="BS68" s="106"/>
      <c r="BT68" s="106"/>
      <c r="BU68" s="99"/>
      <c r="BV68" s="99"/>
      <c r="BW68" s="99"/>
      <c r="BX68" s="99"/>
      <c r="BY68" s="99"/>
      <c r="BZ68" s="100"/>
    </row>
    <row r="69" spans="3:78" x14ac:dyDescent="0.25">
      <c r="AZ69" s="17"/>
      <c r="BA69" s="17"/>
      <c r="BB69" s="17"/>
      <c r="BC69" s="17"/>
      <c r="BD69" s="17"/>
      <c r="BE69" s="17"/>
      <c r="BF69" s="17"/>
      <c r="BG69" s="17"/>
      <c r="BH69" s="17"/>
      <c r="BI69" s="17"/>
    </row>
    <row r="70" spans="3:78" x14ac:dyDescent="0.25">
      <c r="AZ70" s="17"/>
      <c r="BA70" s="17"/>
      <c r="BB70" s="17"/>
      <c r="BC70" s="17"/>
      <c r="BD70" s="17"/>
      <c r="BE70" s="17"/>
      <c r="BF70" s="17"/>
      <c r="BG70" s="17"/>
      <c r="BH70" s="17"/>
      <c r="BI70" s="17"/>
    </row>
    <row r="120" spans="30:45" x14ac:dyDescent="0.25"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30:45" x14ac:dyDescent="0.25"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30:45" x14ac:dyDescent="0.25"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30:45" x14ac:dyDescent="0.25"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</row>
    <row r="124" spans="30:45" x14ac:dyDescent="0.25"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</row>
    <row r="125" spans="30:45" x14ac:dyDescent="0.25"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</row>
    <row r="126" spans="30:45" x14ac:dyDescent="0.25"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30:45" x14ac:dyDescent="0.25"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30:45" x14ac:dyDescent="0.25"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</sheetData>
  <mergeCells count="82">
    <mergeCell ref="AZ64:BI64"/>
    <mergeCell ref="H64:R64"/>
    <mergeCell ref="BA41:BE41"/>
    <mergeCell ref="I41:M41"/>
    <mergeCell ref="AZ58:BD58"/>
    <mergeCell ref="H58:L58"/>
    <mergeCell ref="AZ59:BD59"/>
    <mergeCell ref="H59:L59"/>
    <mergeCell ref="AD62:AJ62"/>
    <mergeCell ref="AO62:AU62"/>
    <mergeCell ref="AZ62:BF62"/>
    <mergeCell ref="AD64:AM64"/>
    <mergeCell ref="AO64:AX64"/>
    <mergeCell ref="H62:N62"/>
    <mergeCell ref="AD58:AH58"/>
    <mergeCell ref="AO58:AS58"/>
    <mergeCell ref="AD22:AI22"/>
    <mergeCell ref="AO22:AT22"/>
    <mergeCell ref="AE40:AJ40"/>
    <mergeCell ref="AZ38:BI38"/>
    <mergeCell ref="H38:R38"/>
    <mergeCell ref="BA40:BF40"/>
    <mergeCell ref="I40:N40"/>
    <mergeCell ref="AZ22:BE22"/>
    <mergeCell ref="H22:M22"/>
    <mergeCell ref="AP40:AU40"/>
    <mergeCell ref="V38:AA39"/>
    <mergeCell ref="AD59:AH59"/>
    <mergeCell ref="AO59:AS59"/>
    <mergeCell ref="AD38:AM38"/>
    <mergeCell ref="AO38:AX38"/>
    <mergeCell ref="AE41:AI41"/>
    <mergeCell ref="AP41:AT41"/>
    <mergeCell ref="AO20:AX20"/>
    <mergeCell ref="AH6:AP6"/>
    <mergeCell ref="AH5:AP5"/>
    <mergeCell ref="AZ8:BE8"/>
    <mergeCell ref="H8:M8"/>
    <mergeCell ref="H10:M10"/>
    <mergeCell ref="AD10:AI10"/>
    <mergeCell ref="AO10:AT10"/>
    <mergeCell ref="AZ10:BE10"/>
    <mergeCell ref="AZ20:BI20"/>
    <mergeCell ref="H20:R20"/>
    <mergeCell ref="V20:AA20"/>
    <mergeCell ref="AC2:BJ2"/>
    <mergeCell ref="T2:AB2"/>
    <mergeCell ref="T4:AB4"/>
    <mergeCell ref="U5:AB5"/>
    <mergeCell ref="U63:AB64"/>
    <mergeCell ref="U59:X59"/>
    <mergeCell ref="U58:X58"/>
    <mergeCell ref="U62:AA62"/>
    <mergeCell ref="U6:AB6"/>
    <mergeCell ref="V8:Y8"/>
    <mergeCell ref="W41:Y41"/>
    <mergeCell ref="V10:Y10"/>
    <mergeCell ref="AD3:AJ3"/>
    <mergeCell ref="AD8:AI8"/>
    <mergeCell ref="AO8:AT8"/>
    <mergeCell ref="AD20:AM20"/>
    <mergeCell ref="C2:F2"/>
    <mergeCell ref="H4:R4"/>
    <mergeCell ref="H5:R5"/>
    <mergeCell ref="H6:R6"/>
    <mergeCell ref="G2:R2"/>
    <mergeCell ref="BK2:BN2"/>
    <mergeCell ref="BO2:BZ2"/>
    <mergeCell ref="BP4:BZ4"/>
    <mergeCell ref="BP5:BZ5"/>
    <mergeCell ref="BP6:BZ6"/>
    <mergeCell ref="BP8:BU8"/>
    <mergeCell ref="BP10:BU10"/>
    <mergeCell ref="BP20:BZ20"/>
    <mergeCell ref="BP22:BU22"/>
    <mergeCell ref="BP38:BZ38"/>
    <mergeCell ref="BP64:BZ64"/>
    <mergeCell ref="BQ40:BV40"/>
    <mergeCell ref="BQ41:BU41"/>
    <mergeCell ref="BP58:BT58"/>
    <mergeCell ref="BP59:BT59"/>
    <mergeCell ref="BP62:BV62"/>
  </mergeCells>
  <conditionalFormatting sqref="N32:N36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{ECD74B5B-DA0C-40C7-8E10-8A0DC8517B40}</x14:id>
        </ext>
      </extLst>
    </cfRule>
  </conditionalFormatting>
  <conditionalFormatting sqref="N59">
    <cfRule type="cellIs" dxfId="31" priority="7" operator="greaterThanOrEqual">
      <formula>0.1</formula>
    </cfRule>
    <cfRule type="cellIs" dxfId="30" priority="8" operator="lessThan">
      <formula>0.1</formula>
    </cfRule>
  </conditionalFormatting>
  <conditionalFormatting sqref="Z32:Z34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{45599E6E-C988-4800-B24F-1F61E8C49B90}</x14:id>
        </ext>
      </extLst>
    </cfRule>
  </conditionalFormatting>
  <conditionalFormatting sqref="Z59">
    <cfRule type="cellIs" dxfId="29" priority="4" operator="greaterThanOrEqual">
      <formula>0.04</formula>
    </cfRule>
    <cfRule type="cellIs" dxfId="28" priority="5" operator="lessThan">
      <formula>0.04</formula>
    </cfRule>
  </conditionalFormatting>
  <conditionalFormatting sqref="AJ32:AJ36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{717E28C0-0CE6-4CC7-BE12-623F90D1E3E0}</x14:id>
        </ext>
      </extLst>
    </cfRule>
  </conditionalFormatting>
  <conditionalFormatting sqref="AJ59">
    <cfRule type="cellIs" dxfId="27" priority="19" operator="greaterThanOrEqual">
      <formula>0.1</formula>
    </cfRule>
    <cfRule type="cellIs" dxfId="26" priority="20" operator="lessThan">
      <formula>0.1</formula>
    </cfRule>
  </conditionalFormatting>
  <conditionalFormatting sqref="AU32:AU36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{CF507552-94EC-4111-812D-E6CFEC1364EA}</x14:id>
        </ext>
      </extLst>
    </cfRule>
  </conditionalFormatting>
  <conditionalFormatting sqref="AU59">
    <cfRule type="cellIs" dxfId="25" priority="13" operator="greaterThanOrEqual">
      <formula>0.1</formula>
    </cfRule>
    <cfRule type="cellIs" dxfId="24" priority="14" operator="lessThan">
      <formula>0.1</formula>
    </cfRule>
  </conditionalFormatting>
  <conditionalFormatting sqref="BF32:BF36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{B526A531-FC87-441B-8CCE-EF014E982AD9}</x14:id>
        </ext>
      </extLst>
    </cfRule>
  </conditionalFormatting>
  <conditionalFormatting sqref="BF59">
    <cfRule type="cellIs" dxfId="23" priority="16" operator="greaterThanOrEqual">
      <formula>0.1</formula>
    </cfRule>
    <cfRule type="cellIs" dxfId="22" priority="17" operator="lessThan">
      <formula>0.1</formula>
    </cfRule>
  </conditionalFormatting>
  <conditionalFormatting sqref="BV32:BV36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{2FBC5170-BD95-419B-9538-1392C4BD9128}</x14:id>
        </ext>
      </extLst>
    </cfRule>
  </conditionalFormatting>
  <conditionalFormatting sqref="BV59">
    <cfRule type="cellIs" dxfId="21" priority="1" operator="greaterThanOrEqual">
      <formula>0.1</formula>
    </cfRule>
    <cfRule type="cellIs" dxfId="20" priority="2" operator="lessThan">
      <formula>0.1</formula>
    </cfRule>
  </conditionalFormatting>
  <pageMargins left="0.70866141732283472" right="0.70866141732283472" top="0.74803149606299213" bottom="0.74803149606299213" header="0.31496062992125984" footer="0.31496062992125984"/>
  <pageSetup scale="7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D74B5B-DA0C-40C7-8E10-8A0DC8517B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N32:N36</xm:sqref>
        </x14:conditionalFormatting>
        <x14:conditionalFormatting xmlns:xm="http://schemas.microsoft.com/office/excel/2006/main">
          <x14:cfRule type="dataBar" id="{45599E6E-C988-4800-B24F-1F61E8C49B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Z32:Z34</xm:sqref>
        </x14:conditionalFormatting>
        <x14:conditionalFormatting xmlns:xm="http://schemas.microsoft.com/office/excel/2006/main">
          <x14:cfRule type="dataBar" id="{717E28C0-0CE6-4CC7-BE12-623F90D1E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AJ32:AJ36</xm:sqref>
        </x14:conditionalFormatting>
        <x14:conditionalFormatting xmlns:xm="http://schemas.microsoft.com/office/excel/2006/main">
          <x14:cfRule type="dataBar" id="{CF507552-94EC-4111-812D-E6CFEC136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AU32:AU36</xm:sqref>
        </x14:conditionalFormatting>
        <x14:conditionalFormatting xmlns:xm="http://schemas.microsoft.com/office/excel/2006/main">
          <x14:cfRule type="dataBar" id="{B526A531-FC87-441B-8CCE-EF014E982A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BF32:BF36</xm:sqref>
        </x14:conditionalFormatting>
        <x14:conditionalFormatting xmlns:xm="http://schemas.microsoft.com/office/excel/2006/main">
          <x14:cfRule type="dataBar" id="{2FBC5170-BD95-419B-9538-1392C4BD9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BV32:BV36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CA5E-43B9-4003-8462-3F9CD4052521}">
  <sheetPr>
    <tabColor rgb="FFFFFF00"/>
  </sheetPr>
  <dimension ref="B1:N58"/>
  <sheetViews>
    <sheetView showGridLines="0" topLeftCell="A2" zoomScale="60" zoomScaleNormal="60" workbookViewId="0">
      <selection activeCell="F16" sqref="F16"/>
    </sheetView>
  </sheetViews>
  <sheetFormatPr baseColWidth="10" defaultRowHeight="15" x14ac:dyDescent="0.25"/>
  <cols>
    <col min="3" max="3" width="18.42578125" customWidth="1"/>
    <col min="4" max="4" width="14.85546875" customWidth="1"/>
    <col min="5" max="5" width="15.5703125" customWidth="1"/>
    <col min="6" max="6" width="14.5703125" customWidth="1"/>
    <col min="7" max="7" width="24.140625" customWidth="1"/>
  </cols>
  <sheetData>
    <row r="1" spans="2:14" ht="15.75" thickBot="1" x14ac:dyDescent="0.3"/>
    <row r="2" spans="2:14" ht="52.5" customHeight="1" thickBot="1" x14ac:dyDescent="0.3">
      <c r="B2" s="465" t="s">
        <v>167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7"/>
      <c r="N2" s="324"/>
    </row>
    <row r="3" spans="2:14" ht="15.75" x14ac:dyDescent="0.25">
      <c r="B3" s="93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"/>
    </row>
    <row r="4" spans="2:14" ht="23.25" x14ac:dyDescent="0.25">
      <c r="B4" s="94"/>
      <c r="C4" s="468" t="s">
        <v>135</v>
      </c>
      <c r="D4" s="468"/>
      <c r="E4" s="468"/>
      <c r="F4" s="468"/>
      <c r="G4" s="468"/>
      <c r="H4" s="468"/>
      <c r="I4" s="468"/>
      <c r="J4" s="468"/>
      <c r="K4" s="468"/>
      <c r="L4" s="1"/>
      <c r="M4" s="215"/>
      <c r="N4" s="1"/>
    </row>
    <row r="5" spans="2:14" ht="15.75" x14ac:dyDescent="0.25">
      <c r="B5" s="94"/>
      <c r="C5" s="469" t="s">
        <v>122</v>
      </c>
      <c r="D5" s="469"/>
      <c r="E5" s="469"/>
      <c r="F5" s="469"/>
      <c r="G5" s="469"/>
      <c r="H5" s="469"/>
      <c r="I5" s="469"/>
      <c r="J5" s="469"/>
      <c r="K5" s="469"/>
      <c r="L5" s="469"/>
      <c r="M5" s="470"/>
      <c r="N5" s="1"/>
    </row>
    <row r="6" spans="2:14" ht="15.75" x14ac:dyDescent="0.25">
      <c r="B6" s="94"/>
      <c r="C6" s="469" t="s">
        <v>123</v>
      </c>
      <c r="D6" s="469"/>
      <c r="E6" s="469"/>
      <c r="F6" s="469"/>
      <c r="G6" s="469"/>
      <c r="H6" s="469"/>
      <c r="I6" s="469"/>
      <c r="J6" s="469"/>
      <c r="K6" s="469"/>
      <c r="L6" s="469"/>
      <c r="M6" s="470"/>
      <c r="N6" s="1"/>
    </row>
    <row r="7" spans="2:14" ht="15.75" x14ac:dyDescent="0.25">
      <c r="B7" s="94"/>
      <c r="C7" s="192"/>
      <c r="D7" s="192"/>
      <c r="E7" s="1"/>
      <c r="F7" s="1"/>
      <c r="G7" s="1"/>
      <c r="H7" s="1"/>
      <c r="I7" s="192"/>
      <c r="J7" s="200"/>
      <c r="K7" s="200"/>
      <c r="L7" s="1"/>
      <c r="M7" s="97"/>
      <c r="N7" s="1"/>
    </row>
    <row r="8" spans="2:14" ht="38.1" customHeight="1" x14ac:dyDescent="0.25">
      <c r="B8" s="94"/>
      <c r="C8" s="453" t="s">
        <v>154</v>
      </c>
      <c r="D8" s="453"/>
      <c r="E8" s="453"/>
      <c r="F8" s="453"/>
      <c r="G8" s="15"/>
      <c r="H8" s="15"/>
      <c r="I8" s="15"/>
      <c r="J8" s="15"/>
      <c r="K8" s="15"/>
      <c r="L8" s="1"/>
      <c r="M8" s="216"/>
      <c r="N8" s="1"/>
    </row>
    <row r="9" spans="2:14" ht="15.75" x14ac:dyDescent="0.25">
      <c r="B9" s="94"/>
      <c r="C9" s="1"/>
      <c r="D9" s="1"/>
      <c r="E9" s="1"/>
      <c r="F9" s="1"/>
      <c r="G9" s="200"/>
      <c r="H9" s="200"/>
      <c r="I9" s="200"/>
      <c r="J9" s="200"/>
      <c r="K9" s="214"/>
      <c r="L9" s="1"/>
      <c r="M9" s="216"/>
      <c r="N9" s="1"/>
    </row>
    <row r="10" spans="2:14" ht="38.1" customHeight="1" x14ac:dyDescent="0.25">
      <c r="B10" s="94"/>
      <c r="C10" s="460" t="s">
        <v>0</v>
      </c>
      <c r="D10" s="460"/>
      <c r="E10" s="460"/>
      <c r="F10" s="460"/>
      <c r="G10" s="1"/>
      <c r="H10" s="1"/>
      <c r="I10" s="1"/>
      <c r="J10" s="1"/>
      <c r="K10" s="1"/>
      <c r="L10" s="1"/>
      <c r="M10" s="97"/>
      <c r="N10" s="1"/>
    </row>
    <row r="11" spans="2:14" ht="38.1" customHeight="1" x14ac:dyDescent="0.25">
      <c r="B11" s="94"/>
      <c r="C11" s="149" t="s">
        <v>16</v>
      </c>
      <c r="D11" s="149" t="str">
        <f>+C12</f>
        <v>Exposición Economica</v>
      </c>
      <c r="E11" s="149" t="str">
        <f>+C13</f>
        <v>Fragilidad Economica</v>
      </c>
      <c r="F11" s="149" t="str">
        <f>+C14</f>
        <v>Resiliencia Economica</v>
      </c>
      <c r="G11" s="2"/>
      <c r="H11" s="1"/>
      <c r="I11" s="1"/>
      <c r="J11" s="1"/>
      <c r="K11" s="1"/>
      <c r="L11" s="1"/>
      <c r="M11" s="97"/>
      <c r="N11" s="1"/>
    </row>
    <row r="12" spans="2:14" ht="38.1" customHeight="1" x14ac:dyDescent="0.25">
      <c r="B12" s="94"/>
      <c r="C12" s="179" t="s">
        <v>151</v>
      </c>
      <c r="D12" s="225">
        <v>1</v>
      </c>
      <c r="E12" s="172">
        <v>3</v>
      </c>
      <c r="F12" s="62">
        <v>4</v>
      </c>
      <c r="G12" s="217"/>
      <c r="H12" s="1"/>
      <c r="I12" s="1"/>
      <c r="J12" s="1"/>
      <c r="K12" s="1"/>
      <c r="L12" s="1"/>
      <c r="M12" s="97"/>
      <c r="N12" s="1"/>
    </row>
    <row r="13" spans="2:14" ht="38.1" customHeight="1" x14ac:dyDescent="0.25">
      <c r="B13" s="94"/>
      <c r="C13" s="179" t="s">
        <v>152</v>
      </c>
      <c r="D13" s="63">
        <f>1/E12</f>
        <v>0.33333333333333331</v>
      </c>
      <c r="E13" s="186">
        <v>1</v>
      </c>
      <c r="F13" s="62">
        <v>2</v>
      </c>
      <c r="G13" s="218"/>
      <c r="H13" s="1"/>
      <c r="I13" s="1"/>
      <c r="J13" s="1"/>
      <c r="K13" s="1"/>
      <c r="L13" s="1"/>
      <c r="M13" s="97"/>
      <c r="N13" s="1"/>
    </row>
    <row r="14" spans="2:14" ht="38.1" customHeight="1" x14ac:dyDescent="0.25">
      <c r="B14" s="94"/>
      <c r="C14" s="179" t="s">
        <v>168</v>
      </c>
      <c r="D14" s="63">
        <f>1/F12</f>
        <v>0.25</v>
      </c>
      <c r="E14" s="173">
        <f>1/F13</f>
        <v>0.5</v>
      </c>
      <c r="F14" s="187">
        <v>1</v>
      </c>
      <c r="G14" s="218"/>
      <c r="H14" s="1"/>
      <c r="I14" s="1"/>
      <c r="J14" s="1"/>
      <c r="K14" s="1"/>
      <c r="L14" s="1"/>
      <c r="M14" s="97"/>
      <c r="N14" s="1"/>
    </row>
    <row r="15" spans="2:14" ht="38.1" customHeight="1" x14ac:dyDescent="0.25">
      <c r="B15" s="94"/>
      <c r="C15" s="179" t="s">
        <v>1</v>
      </c>
      <c r="D15" s="38">
        <f>SUM(D12:D14)</f>
        <v>1.5833333333333333</v>
      </c>
      <c r="E15" s="38">
        <f>SUM(E12:E14)</f>
        <v>4.5</v>
      </c>
      <c r="F15" s="38">
        <f>SUM(F12:F14)</f>
        <v>7</v>
      </c>
      <c r="G15" s="218"/>
      <c r="H15" s="1"/>
      <c r="I15" s="1"/>
      <c r="J15" s="1"/>
      <c r="K15" s="1"/>
      <c r="L15" s="1"/>
      <c r="M15" s="97"/>
      <c r="N15" s="1"/>
    </row>
    <row r="16" spans="2:14" ht="38.1" customHeight="1" x14ac:dyDescent="0.25">
      <c r="B16" s="94"/>
      <c r="C16" s="179" t="s">
        <v>2</v>
      </c>
      <c r="D16" s="38">
        <f>1/D15</f>
        <v>0.63157894736842113</v>
      </c>
      <c r="E16" s="38">
        <f>1/E15</f>
        <v>0.22222222222222221</v>
      </c>
      <c r="F16" s="38">
        <f>1/F15</f>
        <v>0.14285714285714285</v>
      </c>
      <c r="G16" s="218"/>
      <c r="H16" s="1"/>
      <c r="I16" s="1"/>
      <c r="J16" s="1"/>
      <c r="K16" s="1"/>
      <c r="L16" s="1"/>
      <c r="M16" s="97"/>
      <c r="N16" s="1"/>
    </row>
    <row r="17" spans="2:14" ht="38.1" customHeight="1" x14ac:dyDescent="0.25">
      <c r="B17" s="94"/>
      <c r="C17" s="1"/>
      <c r="D17" s="1"/>
      <c r="E17" s="1"/>
      <c r="F17" s="1"/>
      <c r="G17" s="218"/>
      <c r="H17" s="1"/>
      <c r="I17" s="1"/>
      <c r="J17" s="1"/>
      <c r="K17" s="1"/>
      <c r="L17" s="1"/>
      <c r="M17" s="97"/>
      <c r="N17" s="1"/>
    </row>
    <row r="18" spans="2:14" ht="38.1" customHeight="1" x14ac:dyDescent="0.25">
      <c r="B18" s="94"/>
      <c r="C18" s="459" t="s">
        <v>27</v>
      </c>
      <c r="D18" s="459"/>
      <c r="E18" s="459"/>
      <c r="F18" s="459"/>
      <c r="G18" s="459"/>
      <c r="H18" s="459"/>
      <c r="I18" s="459"/>
      <c r="J18" s="459"/>
      <c r="K18" s="459"/>
      <c r="L18" s="1"/>
      <c r="M18" s="97"/>
      <c r="N18" s="1"/>
    </row>
    <row r="19" spans="2:14" ht="38.1" customHeight="1" x14ac:dyDescent="0.25">
      <c r="B19" s="94"/>
      <c r="C19" s="460" t="s">
        <v>17</v>
      </c>
      <c r="D19" s="460"/>
      <c r="E19" s="460"/>
      <c r="F19" s="460"/>
      <c r="G19" s="460"/>
      <c r="H19" s="1"/>
      <c r="I19" s="1"/>
      <c r="J19" s="1"/>
      <c r="K19" s="1"/>
      <c r="L19" s="1"/>
      <c r="M19" s="97"/>
      <c r="N19" s="1"/>
    </row>
    <row r="20" spans="2:14" ht="38.1" customHeight="1" x14ac:dyDescent="0.25">
      <c r="B20" s="94"/>
      <c r="C20" s="179" t="s">
        <v>16</v>
      </c>
      <c r="D20" s="179" t="str">
        <f>+C12</f>
        <v>Exposición Economica</v>
      </c>
      <c r="E20" s="179" t="str">
        <f>+C13</f>
        <v>Fragilidad Economica</v>
      </c>
      <c r="F20" s="179" t="str">
        <f>+C14</f>
        <v>Resiliencia Economica</v>
      </c>
      <c r="G20" s="179" t="s">
        <v>21</v>
      </c>
      <c r="H20" s="217"/>
      <c r="I20" s="1"/>
      <c r="J20" s="1"/>
      <c r="K20" s="1"/>
      <c r="L20" s="1"/>
      <c r="M20" s="97"/>
      <c r="N20" s="1"/>
    </row>
    <row r="21" spans="2:14" ht="38.1" customHeight="1" x14ac:dyDescent="0.25">
      <c r="B21" s="94"/>
      <c r="C21" s="179" t="str">
        <f>+C12</f>
        <v>Exposición Economica</v>
      </c>
      <c r="D21" s="3">
        <f>$D$16*D12</f>
        <v>0.63157894736842113</v>
      </c>
      <c r="E21" s="4">
        <f>$E$16*E12</f>
        <v>0.66666666666666663</v>
      </c>
      <c r="F21" s="4">
        <f>$F$16*F12</f>
        <v>0.5714285714285714</v>
      </c>
      <c r="G21" s="40">
        <f>SUM(D21:F21)/3</f>
        <v>0.62322472848788635</v>
      </c>
      <c r="H21" s="5"/>
      <c r="I21" s="1"/>
      <c r="J21" s="1"/>
      <c r="K21" s="1"/>
      <c r="L21" s="1"/>
      <c r="M21" s="97"/>
      <c r="N21" s="1"/>
    </row>
    <row r="22" spans="2:14" ht="38.1" customHeight="1" x14ac:dyDescent="0.25">
      <c r="B22" s="94"/>
      <c r="C22" s="179" t="str">
        <f>+C13</f>
        <v>Fragilidad Economica</v>
      </c>
      <c r="D22" s="6">
        <f>$D$16*D13</f>
        <v>0.2105263157894737</v>
      </c>
      <c r="E22" s="5">
        <f>$E$16*E13</f>
        <v>0.22222222222222221</v>
      </c>
      <c r="F22" s="5">
        <f>$F$16*F13</f>
        <v>0.2857142857142857</v>
      </c>
      <c r="G22" s="41">
        <f>SUM(D22:F22)/3</f>
        <v>0.23948760790866053</v>
      </c>
      <c r="H22" s="5"/>
      <c r="I22" s="1"/>
      <c r="J22" s="1"/>
      <c r="K22" s="1"/>
      <c r="L22" s="1"/>
      <c r="M22" s="97"/>
      <c r="N22" s="1"/>
    </row>
    <row r="23" spans="2:14" ht="38.1" customHeight="1" x14ac:dyDescent="0.25">
      <c r="B23" s="94"/>
      <c r="C23" s="179" t="str">
        <f>+C14</f>
        <v>Resiliencia Economica</v>
      </c>
      <c r="D23" s="7">
        <f>$D$16*D14</f>
        <v>0.15789473684210528</v>
      </c>
      <c r="E23" s="8">
        <f>$E$16*E14</f>
        <v>0.1111111111111111</v>
      </c>
      <c r="F23" s="8">
        <f>$F$16*F14</f>
        <v>0.14285714285714285</v>
      </c>
      <c r="G23" s="42">
        <f>SUM(D23:F23)/3</f>
        <v>0.13728766360345307</v>
      </c>
      <c r="H23" s="5"/>
      <c r="I23" s="1"/>
      <c r="J23" s="1"/>
      <c r="K23" s="1"/>
      <c r="L23" s="1"/>
      <c r="M23" s="97"/>
      <c r="N23" s="1"/>
    </row>
    <row r="24" spans="2:14" ht="38.1" customHeight="1" x14ac:dyDescent="0.25">
      <c r="B24" s="94"/>
      <c r="C24" s="179" t="s">
        <v>1</v>
      </c>
      <c r="D24" s="39">
        <f>SUM(D21:D23)</f>
        <v>1</v>
      </c>
      <c r="E24" s="39">
        <f>SUM(E21:E23)</f>
        <v>1</v>
      </c>
      <c r="F24" s="39">
        <f>SUM(F21:F23)</f>
        <v>1</v>
      </c>
      <c r="G24" s="39">
        <f>SUM(G21:G23)</f>
        <v>1</v>
      </c>
      <c r="H24" s="5"/>
      <c r="I24" s="1"/>
      <c r="J24" s="1"/>
      <c r="K24" s="1"/>
      <c r="L24" s="1"/>
      <c r="M24" s="97"/>
      <c r="N24" s="1"/>
    </row>
    <row r="25" spans="2:14" ht="38.1" customHeight="1" x14ac:dyDescent="0.25">
      <c r="B25" s="94"/>
      <c r="C25" s="5"/>
      <c r="D25" s="5"/>
      <c r="E25" s="5"/>
      <c r="F25" s="5"/>
      <c r="G25" s="5"/>
      <c r="H25" s="5"/>
      <c r="I25" s="1"/>
      <c r="J25" s="1"/>
      <c r="K25" s="1"/>
      <c r="L25" s="1"/>
      <c r="M25" s="97"/>
      <c r="N25" s="1"/>
    </row>
    <row r="26" spans="2:14" ht="38.1" customHeight="1" x14ac:dyDescent="0.25">
      <c r="B26" s="94"/>
      <c r="C26" s="5"/>
      <c r="D26" s="5"/>
      <c r="E26" s="5"/>
      <c r="F26" s="5"/>
      <c r="G26" s="179" t="s">
        <v>12</v>
      </c>
      <c r="H26" s="5"/>
      <c r="I26" s="1"/>
      <c r="J26" s="1"/>
      <c r="K26" s="1"/>
      <c r="L26" s="1"/>
      <c r="M26" s="97"/>
      <c r="N26" s="1"/>
    </row>
    <row r="27" spans="2:14" ht="38.1" customHeight="1" x14ac:dyDescent="0.25">
      <c r="B27" s="94"/>
      <c r="C27" s="5"/>
      <c r="D27" s="5"/>
      <c r="E27" s="5"/>
      <c r="F27" s="5"/>
      <c r="G27" s="53">
        <f>G21*100</f>
        <v>62.322472848788635</v>
      </c>
      <c r="H27" s="5"/>
      <c r="I27" s="1"/>
      <c r="J27" s="1"/>
      <c r="K27" s="1"/>
      <c r="L27" s="1"/>
      <c r="M27" s="97"/>
      <c r="N27" s="1"/>
    </row>
    <row r="28" spans="2:14" ht="38.1" customHeight="1" x14ac:dyDescent="0.25">
      <c r="B28" s="94"/>
      <c r="C28" s="5"/>
      <c r="D28" s="5"/>
      <c r="E28" s="5"/>
      <c r="F28" s="5"/>
      <c r="G28" s="54">
        <f>G22*100</f>
        <v>23.948760790866054</v>
      </c>
      <c r="H28" s="5"/>
      <c r="I28" s="1"/>
      <c r="J28" s="1"/>
      <c r="K28" s="1"/>
      <c r="L28" s="1"/>
      <c r="M28" s="97"/>
      <c r="N28" s="1"/>
    </row>
    <row r="29" spans="2:14" ht="38.1" customHeight="1" x14ac:dyDescent="0.25">
      <c r="B29" s="94"/>
      <c r="C29" s="5"/>
      <c r="D29" s="5"/>
      <c r="E29" s="5"/>
      <c r="F29" s="5"/>
      <c r="G29" s="55">
        <f>G23*100</f>
        <v>13.728766360345308</v>
      </c>
      <c r="H29" s="5"/>
      <c r="I29" s="1"/>
      <c r="J29" s="1"/>
      <c r="K29" s="1"/>
      <c r="L29" s="1"/>
      <c r="M29" s="97"/>
      <c r="N29" s="1"/>
    </row>
    <row r="30" spans="2:14" ht="38.1" customHeight="1" x14ac:dyDescent="0.25">
      <c r="B30" s="94"/>
      <c r="C30" s="5"/>
      <c r="D30" s="5"/>
      <c r="E30" s="5"/>
      <c r="F30" s="5"/>
      <c r="G30" s="5"/>
      <c r="H30" s="5"/>
      <c r="I30" s="1"/>
      <c r="J30" s="1"/>
      <c r="K30" s="1"/>
      <c r="L30" s="1"/>
      <c r="M30" s="97"/>
      <c r="N30" s="1"/>
    </row>
    <row r="31" spans="2:14" ht="38.1" customHeight="1" x14ac:dyDescent="0.25">
      <c r="B31" s="94"/>
      <c r="C31" s="461" t="s">
        <v>28</v>
      </c>
      <c r="D31" s="461"/>
      <c r="E31" s="461"/>
      <c r="F31" s="461"/>
      <c r="G31" s="461"/>
      <c r="H31" s="461"/>
      <c r="I31" s="461"/>
      <c r="J31" s="461"/>
      <c r="K31" s="461"/>
      <c r="L31" s="1"/>
      <c r="M31" s="219"/>
      <c r="N31" s="1"/>
    </row>
    <row r="32" spans="2:14" ht="38.1" customHeight="1" x14ac:dyDescent="0.25">
      <c r="B32" s="94"/>
      <c r="C32" s="220"/>
      <c r="D32" s="220"/>
      <c r="E32" s="220"/>
      <c r="F32" s="220"/>
      <c r="G32" s="220"/>
      <c r="H32" s="220"/>
      <c r="I32" s="220"/>
      <c r="J32" s="220"/>
      <c r="K32" s="220"/>
      <c r="L32" s="1"/>
      <c r="M32" s="221"/>
      <c r="N32" s="1"/>
    </row>
    <row r="33" spans="2:14" ht="38.1" customHeight="1" x14ac:dyDescent="0.25">
      <c r="B33" s="94"/>
      <c r="C33" s="1"/>
      <c r="D33" s="462" t="s">
        <v>5</v>
      </c>
      <c r="E33" s="462"/>
      <c r="F33" s="462"/>
      <c r="G33" s="462"/>
      <c r="H33" s="1"/>
      <c r="I33" s="1"/>
      <c r="J33" s="1"/>
      <c r="K33" s="1"/>
      <c r="L33" s="1"/>
      <c r="M33" s="97"/>
      <c r="N33" s="1"/>
    </row>
    <row r="34" spans="2:14" ht="38.1" customHeight="1" x14ac:dyDescent="0.25">
      <c r="B34" s="94"/>
      <c r="C34" s="1"/>
      <c r="D34" s="463" t="s">
        <v>14</v>
      </c>
      <c r="E34" s="463"/>
      <c r="F34" s="463"/>
      <c r="G34" s="179" t="s">
        <v>6</v>
      </c>
      <c r="H34" s="217"/>
      <c r="I34" s="1"/>
      <c r="J34" s="1"/>
      <c r="K34" s="1"/>
      <c r="L34" s="1"/>
      <c r="M34" s="97"/>
      <c r="N34" s="1"/>
    </row>
    <row r="35" spans="2:14" ht="38.1" customHeight="1" x14ac:dyDescent="0.25">
      <c r="B35" s="94"/>
      <c r="C35" s="1"/>
      <c r="D35" s="3">
        <f>$G$21*D12</f>
        <v>0.62322472848788635</v>
      </c>
      <c r="E35" s="4">
        <f>$G$22*E12</f>
        <v>0.71846282372598158</v>
      </c>
      <c r="F35" s="4">
        <f>$G$23*F12</f>
        <v>0.54915065441381228</v>
      </c>
      <c r="G35" s="9">
        <f>SUM(C35:F35)</f>
        <v>1.8908382066276801</v>
      </c>
      <c r="H35" s="5"/>
      <c r="I35" s="1"/>
      <c r="J35" s="1"/>
      <c r="K35" s="1"/>
      <c r="L35" s="1"/>
      <c r="M35" s="97"/>
      <c r="N35" s="1"/>
    </row>
    <row r="36" spans="2:14" ht="38.1" customHeight="1" x14ac:dyDescent="0.25">
      <c r="B36" s="94"/>
      <c r="C36" s="1"/>
      <c r="D36" s="6">
        <f>$G$21*D13</f>
        <v>0.20774157616262878</v>
      </c>
      <c r="E36" s="5">
        <f>$G$22*E13</f>
        <v>0.23948760790866053</v>
      </c>
      <c r="F36" s="5">
        <f>$G$23*F13</f>
        <v>0.27457532720690614</v>
      </c>
      <c r="G36" s="10">
        <f>SUM(C36:F36)</f>
        <v>0.72180451127819545</v>
      </c>
      <c r="H36" s="5"/>
      <c r="I36" s="1"/>
      <c r="J36" s="1"/>
      <c r="K36" s="1"/>
      <c r="L36" s="1"/>
      <c r="M36" s="97"/>
      <c r="N36" s="1"/>
    </row>
    <row r="37" spans="2:14" ht="38.1" customHeight="1" x14ac:dyDescent="0.25">
      <c r="B37" s="94"/>
      <c r="C37" s="1"/>
      <c r="D37" s="7">
        <f>$G$21*D14</f>
        <v>0.15580618212197159</v>
      </c>
      <c r="E37" s="8">
        <f>$G$22*E14</f>
        <v>0.11974380395433026</v>
      </c>
      <c r="F37" s="8">
        <f>$G$23*F14</f>
        <v>0.13728766360345307</v>
      </c>
      <c r="G37" s="11">
        <f>SUM(C37:F37)</f>
        <v>0.41283764967975495</v>
      </c>
      <c r="H37" s="5"/>
      <c r="I37" s="1"/>
      <c r="J37" s="1"/>
      <c r="K37" s="1"/>
      <c r="L37" s="1"/>
      <c r="M37" s="97"/>
      <c r="N37" s="1"/>
    </row>
    <row r="38" spans="2:14" ht="38.1" customHeight="1" x14ac:dyDescent="0.25">
      <c r="B38" s="94"/>
      <c r="C38" s="1"/>
      <c r="D38" s="5"/>
      <c r="E38" s="5"/>
      <c r="F38" s="5"/>
      <c r="G38" s="5"/>
      <c r="H38" s="5"/>
      <c r="I38" s="1"/>
      <c r="J38" s="1"/>
      <c r="K38" s="1"/>
      <c r="L38" s="1"/>
      <c r="M38" s="97"/>
      <c r="N38" s="1"/>
    </row>
    <row r="39" spans="2:14" ht="38.1" customHeight="1" x14ac:dyDescent="0.25">
      <c r="B39" s="94"/>
      <c r="C39" s="1"/>
      <c r="D39" s="1"/>
      <c r="E39" s="222"/>
      <c r="F39" s="222"/>
      <c r="G39" s="193" t="s">
        <v>11</v>
      </c>
      <c r="H39" s="1"/>
      <c r="I39" s="1"/>
      <c r="J39" s="1"/>
      <c r="K39" s="1"/>
      <c r="L39" s="1"/>
      <c r="M39" s="97"/>
      <c r="N39" s="1"/>
    </row>
    <row r="40" spans="2:14" ht="52.5" customHeight="1" x14ac:dyDescent="0.25">
      <c r="B40" s="94"/>
      <c r="C40" s="1"/>
      <c r="D40" s="1"/>
      <c r="E40" s="1"/>
      <c r="F40" s="1"/>
      <c r="G40" s="179" t="s">
        <v>18</v>
      </c>
      <c r="H40" s="12"/>
      <c r="I40" s="1"/>
      <c r="J40" s="1"/>
      <c r="K40" s="1"/>
      <c r="L40" s="1"/>
      <c r="M40" s="97"/>
      <c r="N40" s="1"/>
    </row>
    <row r="41" spans="2:14" ht="38.1" customHeight="1" x14ac:dyDescent="0.25">
      <c r="B41" s="94"/>
      <c r="C41" s="1"/>
      <c r="D41" s="1"/>
      <c r="E41" s="1"/>
      <c r="F41" s="1"/>
      <c r="G41" s="9">
        <f>G35/G21</f>
        <v>3.0339588918677389</v>
      </c>
      <c r="H41" s="5"/>
      <c r="I41" s="1"/>
      <c r="J41" s="1"/>
      <c r="K41" s="1"/>
      <c r="L41" s="1"/>
      <c r="M41" s="97"/>
      <c r="N41" s="1"/>
    </row>
    <row r="42" spans="2:14" ht="38.1" customHeight="1" x14ac:dyDescent="0.25">
      <c r="B42" s="94"/>
      <c r="C42" s="1"/>
      <c r="D42" s="13"/>
      <c r="E42" s="1"/>
      <c r="F42" s="1"/>
      <c r="G42" s="10">
        <f>G36/G22</f>
        <v>3.0139534883720929</v>
      </c>
      <c r="H42" s="5"/>
      <c r="I42" s="1"/>
      <c r="J42" s="1"/>
      <c r="K42" s="1"/>
      <c r="L42" s="1"/>
      <c r="M42" s="97"/>
      <c r="N42" s="1"/>
    </row>
    <row r="43" spans="2:14" ht="38.1" customHeight="1" x14ac:dyDescent="0.25">
      <c r="B43" s="94"/>
      <c r="C43" s="1"/>
      <c r="D43" s="5"/>
      <c r="E43" s="1"/>
      <c r="F43" s="1"/>
      <c r="G43" s="10">
        <f>G37/G23</f>
        <v>3.0070993914807302</v>
      </c>
      <c r="H43" s="5"/>
      <c r="I43" s="1"/>
      <c r="J43" s="1"/>
      <c r="K43" s="1"/>
      <c r="L43" s="1"/>
      <c r="M43" s="97"/>
      <c r="N43" s="1"/>
    </row>
    <row r="44" spans="2:14" ht="38.1" customHeight="1" x14ac:dyDescent="0.25">
      <c r="B44" s="94"/>
      <c r="C44" s="1"/>
      <c r="D44" s="5"/>
      <c r="E44" s="1"/>
      <c r="F44" s="179" t="s">
        <v>1</v>
      </c>
      <c r="G44" s="39">
        <f>SUM(G41:G43)</f>
        <v>9.0550117717205616</v>
      </c>
      <c r="H44" s="5"/>
      <c r="I44" s="1"/>
      <c r="J44" s="1"/>
      <c r="K44" s="1"/>
      <c r="L44" s="1"/>
      <c r="M44" s="97"/>
      <c r="N44" s="1"/>
    </row>
    <row r="45" spans="2:14" ht="38.1" customHeight="1" x14ac:dyDescent="0.25">
      <c r="B45" s="94"/>
      <c r="C45" s="1"/>
      <c r="D45" s="5"/>
      <c r="E45" s="1"/>
      <c r="F45" s="179" t="s">
        <v>8</v>
      </c>
      <c r="G45" s="39">
        <f>G44/3</f>
        <v>3.0183372572401872</v>
      </c>
      <c r="H45" s="5"/>
      <c r="I45" s="1"/>
      <c r="J45" s="1"/>
      <c r="K45" s="1"/>
      <c r="L45" s="1"/>
      <c r="M45" s="97"/>
      <c r="N45" s="1"/>
    </row>
    <row r="46" spans="2:14" ht="38.1" customHeight="1" x14ac:dyDescent="0.25">
      <c r="B46" s="94"/>
      <c r="C46" s="1"/>
      <c r="D46" s="5"/>
      <c r="E46" s="1"/>
      <c r="F46" s="1"/>
      <c r="G46" s="5"/>
      <c r="H46" s="5"/>
      <c r="I46" s="1"/>
      <c r="J46" s="1"/>
      <c r="K46" s="1"/>
      <c r="L46" s="1"/>
      <c r="M46" s="97"/>
      <c r="N46" s="1"/>
    </row>
    <row r="47" spans="2:14" ht="38.1" customHeight="1" x14ac:dyDescent="0.25">
      <c r="B47" s="94"/>
      <c r="C47" s="464" t="s">
        <v>20</v>
      </c>
      <c r="D47" s="464"/>
      <c r="E47" s="464"/>
      <c r="F47" s="179" t="s">
        <v>9</v>
      </c>
      <c r="G47" s="14">
        <f>(G45-3)/2</f>
        <v>9.1686286200935996E-3</v>
      </c>
      <c r="H47" s="1"/>
      <c r="I47" s="1"/>
      <c r="J47" s="1"/>
      <c r="K47" s="1"/>
      <c r="L47" s="1"/>
      <c r="M47" s="97"/>
      <c r="N47" s="1"/>
    </row>
    <row r="48" spans="2:14" ht="38.1" customHeight="1" x14ac:dyDescent="0.25">
      <c r="B48" s="94"/>
      <c r="C48" s="456" t="s">
        <v>32</v>
      </c>
      <c r="D48" s="456"/>
      <c r="E48" s="456"/>
      <c r="F48" s="179" t="s">
        <v>10</v>
      </c>
      <c r="G48" s="39">
        <f>G47/0.525</f>
        <v>1.7464054514463999E-2</v>
      </c>
      <c r="H48" s="5"/>
      <c r="I48" s="1"/>
      <c r="J48" s="1"/>
      <c r="K48" s="1"/>
      <c r="L48" s="1"/>
      <c r="M48" s="97"/>
      <c r="N48" s="1"/>
    </row>
    <row r="49" spans="2:14" ht="38.1" customHeight="1" x14ac:dyDescent="0.25">
      <c r="B49" s="94"/>
      <c r="C49" s="1"/>
      <c r="D49" s="1"/>
      <c r="E49" s="1"/>
      <c r="F49" s="1"/>
      <c r="G49" s="1"/>
      <c r="H49" s="5"/>
      <c r="I49" s="15"/>
      <c r="J49" s="15"/>
      <c r="K49" s="15"/>
      <c r="L49" s="1"/>
      <c r="M49" s="96"/>
      <c r="N49" s="15"/>
    </row>
    <row r="50" spans="2:14" ht="38.1" customHeight="1" x14ac:dyDescent="0.25">
      <c r="B50" s="94"/>
      <c r="C50" s="16"/>
      <c r="D50" s="16"/>
      <c r="E50" s="16"/>
      <c r="F50" s="12"/>
      <c r="G50" s="5"/>
      <c r="H50" s="5"/>
      <c r="I50" s="15"/>
      <c r="J50" s="15"/>
      <c r="K50" s="15"/>
      <c r="L50" s="1"/>
      <c r="M50" s="96"/>
      <c r="N50" s="15"/>
    </row>
    <row r="51" spans="2:14" ht="15.75" x14ac:dyDescent="0.25">
      <c r="B51" s="94"/>
      <c r="C51" s="457" t="s">
        <v>25</v>
      </c>
      <c r="D51" s="457"/>
      <c r="E51" s="457"/>
      <c r="F51" s="457"/>
      <c r="G51" s="457"/>
      <c r="H51" s="457"/>
      <c r="I51" s="457"/>
      <c r="J51" s="457"/>
      <c r="K51" s="457"/>
      <c r="L51" s="1"/>
      <c r="M51" s="96"/>
      <c r="N51" s="15"/>
    </row>
    <row r="52" spans="2:14" ht="15.75" x14ac:dyDescent="0.25">
      <c r="B52" s="94"/>
      <c r="C52" s="457"/>
      <c r="D52" s="457"/>
      <c r="E52" s="457"/>
      <c r="F52" s="457"/>
      <c r="G52" s="457"/>
      <c r="H52" s="457"/>
      <c r="I52" s="457"/>
      <c r="J52" s="457"/>
      <c r="K52" s="457"/>
      <c r="L52" s="1"/>
      <c r="M52" s="96"/>
      <c r="N52" s="15"/>
    </row>
    <row r="53" spans="2:14" ht="15.75" x14ac:dyDescent="0.25">
      <c r="B53" s="94"/>
      <c r="C53" s="458" t="s">
        <v>29</v>
      </c>
      <c r="D53" s="458"/>
      <c r="E53" s="458"/>
      <c r="F53" s="458"/>
      <c r="G53" s="458"/>
      <c r="H53" s="458"/>
      <c r="I53" s="458"/>
      <c r="J53" s="458"/>
      <c r="K53" s="458"/>
      <c r="L53" s="1"/>
      <c r="M53" s="96"/>
      <c r="N53" s="15"/>
    </row>
    <row r="54" spans="2:14" ht="15.75" x14ac:dyDescent="0.25"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96"/>
      <c r="N54" s="15"/>
    </row>
    <row r="55" spans="2:14" ht="15.75" x14ac:dyDescent="0.25">
      <c r="B55" s="94"/>
      <c r="C55" s="16"/>
      <c r="D55" s="16"/>
      <c r="E55" s="16"/>
      <c r="F55" s="213"/>
      <c r="G55" s="213"/>
      <c r="H55" s="5"/>
      <c r="I55" s="15"/>
      <c r="J55" s="15"/>
      <c r="K55" s="15"/>
      <c r="L55" s="1"/>
      <c r="M55" s="96"/>
      <c r="N55" s="15"/>
    </row>
    <row r="56" spans="2:14" ht="15.75" x14ac:dyDescent="0.25">
      <c r="B56" s="94"/>
      <c r="C56" s="1"/>
      <c r="D56" s="1"/>
      <c r="E56" s="1"/>
      <c r="F56" s="213"/>
      <c r="G56" s="213"/>
      <c r="H56" s="1"/>
      <c r="I56" s="15"/>
      <c r="J56" s="15"/>
      <c r="K56" s="15"/>
      <c r="L56" s="1"/>
      <c r="M56" s="96"/>
      <c r="N56" s="15"/>
    </row>
    <row r="57" spans="2:14" ht="16.5" thickBot="1" x14ac:dyDescent="0.3">
      <c r="B57" s="98"/>
      <c r="C57" s="99"/>
      <c r="D57" s="99"/>
      <c r="E57" s="99"/>
      <c r="F57" s="99"/>
      <c r="G57" s="99"/>
      <c r="H57" s="99"/>
      <c r="I57" s="223"/>
      <c r="J57" s="223"/>
      <c r="K57" s="223"/>
      <c r="L57" s="99"/>
      <c r="M57" s="224"/>
      <c r="N57" s="15"/>
    </row>
    <row r="58" spans="2:14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15"/>
      <c r="N58" s="1"/>
    </row>
  </sheetData>
  <mergeCells count="15">
    <mergeCell ref="C51:K52"/>
    <mergeCell ref="C47:E47"/>
    <mergeCell ref="C53:K53"/>
    <mergeCell ref="C48:E48"/>
    <mergeCell ref="C10:F10"/>
    <mergeCell ref="C19:G19"/>
    <mergeCell ref="D33:G33"/>
    <mergeCell ref="D34:F34"/>
    <mergeCell ref="B2:M2"/>
    <mergeCell ref="C6:M6"/>
    <mergeCell ref="C5:M5"/>
    <mergeCell ref="C31:K31"/>
    <mergeCell ref="C8:F8"/>
    <mergeCell ref="C4:K4"/>
    <mergeCell ref="C18:K18"/>
  </mergeCells>
  <conditionalFormatting sqref="G27:G29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{82138161-4426-469A-AF59-F515DB838336}</x14:id>
        </ext>
      </extLst>
    </cfRule>
  </conditionalFormatting>
  <conditionalFormatting sqref="G48">
    <cfRule type="cellIs" dxfId="19" priority="1" operator="greaterThanOrEqual">
      <formula>0.04</formula>
    </cfRule>
    <cfRule type="cellIs" dxfId="18" priority="2" operator="lessThan">
      <formula>0.04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138161-4426-469A-AF59-F515DB8383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6D05-23EC-44FD-AF0F-DF5819B347C7}">
  <sheetPr>
    <tabColor rgb="FF13CFF5"/>
  </sheetPr>
  <dimension ref="B2:DH124"/>
  <sheetViews>
    <sheetView showGridLines="0" zoomScale="70" zoomScaleNormal="70" zoomScaleSheetLayoutView="115" workbookViewId="0">
      <selection activeCell="CU11" sqref="CU11"/>
    </sheetView>
  </sheetViews>
  <sheetFormatPr baseColWidth="10" defaultColWidth="11.42578125" defaultRowHeight="15.75" x14ac:dyDescent="0.25"/>
  <cols>
    <col min="1" max="2" width="11.42578125" style="1"/>
    <col min="3" max="3" width="22.28515625" style="1" customWidth="1"/>
    <col min="4" max="4" width="23" style="1" customWidth="1"/>
    <col min="5" max="5" width="26.28515625" style="1" customWidth="1"/>
    <col min="6" max="6" width="11.42578125" style="1"/>
    <col min="7" max="7" width="21.28515625" style="1" customWidth="1"/>
    <col min="8" max="11" width="11.42578125" style="1"/>
    <col min="12" max="12" width="14.28515625" style="1" customWidth="1"/>
    <col min="13" max="13" width="19.42578125" style="1" customWidth="1"/>
    <col min="14" max="17" width="11.42578125" style="1"/>
    <col min="18" max="18" width="25.5703125" style="1" customWidth="1"/>
    <col min="19" max="22" width="11.42578125" style="1"/>
    <col min="23" max="23" width="14.140625" style="1" customWidth="1"/>
    <col min="24" max="24" width="16.85546875" style="1" customWidth="1"/>
    <col min="25" max="30" width="11.42578125" style="1"/>
    <col min="31" max="31" width="22.5703125" style="1" customWidth="1"/>
    <col min="32" max="32" width="17.7109375" style="1" customWidth="1"/>
    <col min="33" max="33" width="19.42578125" style="1" customWidth="1"/>
    <col min="34" max="34" width="16.7109375" style="1" customWidth="1"/>
    <col min="35" max="35" width="16.5703125" style="1" customWidth="1"/>
    <col min="36" max="36" width="16.85546875" style="1" customWidth="1"/>
    <col min="37" max="37" width="18.42578125" style="1" customWidth="1"/>
    <col min="38" max="45" width="11.42578125" style="1"/>
    <col min="46" max="46" width="16.85546875" style="1" customWidth="1"/>
    <col min="47" max="48" width="13.5703125" style="1" customWidth="1"/>
    <col min="49" max="49" width="13" style="1" customWidth="1"/>
    <col min="50" max="50" width="14" style="1" customWidth="1"/>
    <col min="51" max="51" width="15.42578125" style="1" customWidth="1"/>
    <col min="52" max="52" width="16.140625" style="1" customWidth="1"/>
    <col min="53" max="56" width="11.42578125" style="1"/>
    <col min="57" max="57" width="17.140625" style="1" customWidth="1"/>
    <col min="58" max="58" width="13.5703125" style="1" customWidth="1"/>
    <col min="59" max="59" width="13.28515625" style="1" customWidth="1"/>
    <col min="60" max="60" width="14" style="1" customWidth="1"/>
    <col min="61" max="61" width="12.42578125" style="1" customWidth="1"/>
    <col min="62" max="62" width="15.85546875" style="1" customWidth="1"/>
    <col min="63" max="63" width="17.7109375" style="1" customWidth="1"/>
    <col min="64" max="67" width="11.42578125" style="1"/>
    <col min="68" max="68" width="17.7109375" style="1" customWidth="1"/>
    <col min="69" max="69" width="13.5703125" style="1" customWidth="1"/>
    <col min="70" max="70" width="21.140625" style="1" customWidth="1"/>
    <col min="71" max="71" width="16.5703125" style="1" customWidth="1"/>
    <col min="72" max="72" width="14" style="1" customWidth="1"/>
    <col min="73" max="73" width="15.28515625" style="1" customWidth="1"/>
    <col min="74" max="74" width="14" style="1" customWidth="1"/>
    <col min="75" max="76" width="11.42578125" style="1"/>
    <col min="77" max="77" width="18.42578125" style="1" customWidth="1"/>
    <col min="78" max="78" width="11.42578125" style="1"/>
    <col min="79" max="79" width="13" style="1" customWidth="1"/>
    <col min="80" max="80" width="13.28515625" style="1" customWidth="1"/>
    <col min="81" max="81" width="15.42578125" style="1" customWidth="1"/>
    <col min="82" max="82" width="15.140625" style="1" customWidth="1"/>
    <col min="83" max="83" width="17.140625" style="1" customWidth="1"/>
    <col min="84" max="88" width="11.42578125" style="1"/>
    <col min="89" max="89" width="33.85546875" style="1" customWidth="1"/>
    <col min="90" max="90" width="24.85546875" style="1" customWidth="1"/>
    <col min="91" max="91" width="27.42578125" style="1" customWidth="1"/>
    <col min="92" max="92" width="11.42578125" style="1"/>
    <col min="93" max="93" width="20.5703125" style="1" customWidth="1"/>
    <col min="94" max="94" width="15.5703125" style="1" customWidth="1"/>
    <col min="95" max="96" width="14.28515625" style="1" customWidth="1"/>
    <col min="97" max="97" width="14" style="1" customWidth="1"/>
    <col min="98" max="98" width="17.7109375" style="1" customWidth="1"/>
    <col min="99" max="99" width="20.28515625" style="1" customWidth="1"/>
    <col min="100" max="103" width="11.42578125" style="1"/>
    <col min="104" max="104" width="19.140625" style="1" customWidth="1"/>
    <col min="105" max="106" width="11.42578125" style="1"/>
    <col min="107" max="107" width="15.7109375" style="1" customWidth="1"/>
    <col min="108" max="108" width="15.85546875" style="1" customWidth="1"/>
    <col min="109" max="109" width="15.5703125" style="1" customWidth="1"/>
    <col min="110" max="110" width="15.28515625" style="1" customWidth="1"/>
    <col min="111" max="16384" width="11.42578125" style="1"/>
  </cols>
  <sheetData>
    <row r="2" spans="2:112" ht="16.5" thickBot="1" x14ac:dyDescent="0.3"/>
    <row r="3" spans="2:112" s="13" customFormat="1" ht="53.25" customHeight="1" thickBot="1" x14ac:dyDescent="0.3">
      <c r="B3" s="505" t="s">
        <v>151</v>
      </c>
      <c r="C3" s="506"/>
      <c r="D3" s="506"/>
      <c r="E3" s="507"/>
      <c r="F3" s="531" t="s">
        <v>171</v>
      </c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D3" s="505" t="s">
        <v>152</v>
      </c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7"/>
      <c r="AS3" s="532" t="s">
        <v>169</v>
      </c>
      <c r="AT3" s="532"/>
      <c r="AU3" s="532"/>
      <c r="AV3" s="532"/>
      <c r="AW3" s="532"/>
      <c r="AX3" s="532"/>
      <c r="AY3" s="532"/>
      <c r="AZ3" s="532"/>
      <c r="BA3" s="532"/>
      <c r="BB3" s="532"/>
      <c r="BC3" s="532"/>
      <c r="BD3" s="532"/>
      <c r="BE3" s="532"/>
      <c r="BF3" s="532"/>
      <c r="BG3" s="532"/>
      <c r="BH3" s="532"/>
      <c r="BI3" s="532"/>
      <c r="BJ3" s="532"/>
      <c r="BK3" s="532"/>
      <c r="BL3" s="532"/>
      <c r="BM3" s="532"/>
      <c r="BN3" s="532"/>
      <c r="BO3" s="532"/>
      <c r="BP3" s="532"/>
      <c r="BQ3" s="532"/>
      <c r="BR3" s="532"/>
      <c r="BS3" s="532"/>
      <c r="BT3" s="532"/>
      <c r="BU3" s="532"/>
      <c r="BV3" s="532"/>
      <c r="BW3" s="532"/>
      <c r="BX3" s="532"/>
      <c r="BY3" s="532"/>
      <c r="BZ3" s="532"/>
      <c r="CA3" s="532"/>
      <c r="CB3" s="532"/>
      <c r="CC3" s="532"/>
      <c r="CD3" s="532"/>
      <c r="CE3" s="532"/>
      <c r="CF3" s="532"/>
      <c r="CG3" s="532"/>
      <c r="CH3" s="532"/>
      <c r="CJ3" s="505" t="s">
        <v>168</v>
      </c>
      <c r="CK3" s="506"/>
      <c r="CL3" s="506"/>
      <c r="CM3" s="507"/>
      <c r="CN3" s="505" t="s">
        <v>170</v>
      </c>
      <c r="CO3" s="506"/>
      <c r="CP3" s="506"/>
      <c r="CQ3" s="506"/>
      <c r="CR3" s="506"/>
      <c r="CS3" s="506"/>
      <c r="CT3" s="506"/>
      <c r="CU3" s="506"/>
      <c r="CV3" s="506"/>
      <c r="CW3" s="506"/>
      <c r="CX3" s="506"/>
      <c r="CY3" s="506"/>
      <c r="CZ3" s="506"/>
      <c r="DA3" s="506"/>
      <c r="DB3" s="506"/>
      <c r="DC3" s="506"/>
      <c r="DD3" s="506"/>
      <c r="DE3" s="506"/>
      <c r="DF3" s="506"/>
      <c r="DG3" s="506"/>
      <c r="DH3" s="507"/>
    </row>
    <row r="4" spans="2:112" ht="33.75" x14ac:dyDescent="0.5">
      <c r="B4" s="93"/>
      <c r="C4" s="102"/>
      <c r="D4" s="102"/>
      <c r="E4" s="103"/>
      <c r="F4" s="93"/>
      <c r="G4" s="102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02"/>
      <c r="Z4" s="102"/>
      <c r="AA4" s="102"/>
      <c r="AB4" s="103"/>
      <c r="AD4" s="93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3"/>
      <c r="AS4" s="267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3"/>
      <c r="CJ4" s="93"/>
      <c r="CK4" s="102"/>
      <c r="CL4" s="102"/>
      <c r="CM4" s="103"/>
      <c r="CN4" s="93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3"/>
    </row>
    <row r="5" spans="2:112" x14ac:dyDescent="0.25">
      <c r="B5" s="94"/>
      <c r="E5" s="97"/>
      <c r="F5" s="94"/>
      <c r="H5" s="227"/>
      <c r="I5" s="468" t="s">
        <v>24</v>
      </c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AB5" s="97"/>
      <c r="AD5" s="94"/>
      <c r="AE5" s="468" t="s">
        <v>138</v>
      </c>
      <c r="AF5" s="468"/>
      <c r="AG5" s="468"/>
      <c r="AH5" s="468"/>
      <c r="AI5" s="468"/>
      <c r="AJ5" s="468"/>
      <c r="AK5" s="468"/>
      <c r="AL5" s="468"/>
      <c r="AM5" s="468"/>
      <c r="AP5" s="97"/>
      <c r="AS5" s="94"/>
      <c r="BJ5" s="265"/>
      <c r="BK5" s="486" t="s">
        <v>24</v>
      </c>
      <c r="BL5" s="486"/>
      <c r="BM5" s="486"/>
      <c r="BN5" s="486"/>
      <c r="BO5" s="486"/>
      <c r="BP5" s="486"/>
      <c r="BQ5" s="486"/>
      <c r="BR5" s="486"/>
      <c r="BS5" s="486"/>
      <c r="BT5" s="486"/>
      <c r="BU5" s="486"/>
      <c r="CH5" s="97"/>
      <c r="CJ5" s="94"/>
      <c r="CM5" s="97"/>
      <c r="CN5" s="94"/>
      <c r="DH5" s="97"/>
    </row>
    <row r="6" spans="2:112" ht="35.25" customHeight="1" x14ac:dyDescent="0.25">
      <c r="B6" s="94"/>
      <c r="E6" s="97"/>
      <c r="F6" s="94"/>
      <c r="H6" s="37"/>
      <c r="I6" s="469" t="s">
        <v>122</v>
      </c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AB6" s="97"/>
      <c r="AD6" s="94"/>
      <c r="AE6" s="458" t="s">
        <v>122</v>
      </c>
      <c r="AF6" s="458"/>
      <c r="AG6" s="458"/>
      <c r="AH6" s="458"/>
      <c r="AI6" s="458"/>
      <c r="AJ6" s="458"/>
      <c r="AK6" s="458"/>
      <c r="AL6" s="458"/>
      <c r="AM6" s="458"/>
      <c r="AN6" s="458"/>
      <c r="AO6" s="458"/>
      <c r="AP6" s="526"/>
      <c r="AS6" s="94"/>
      <c r="BJ6" s="30"/>
      <c r="BK6" s="469" t="s">
        <v>122</v>
      </c>
      <c r="BL6" s="469"/>
      <c r="BM6" s="469"/>
      <c r="BN6" s="469"/>
      <c r="BO6" s="469"/>
      <c r="BP6" s="469"/>
      <c r="BQ6" s="469"/>
      <c r="BR6" s="469"/>
      <c r="BS6" s="469"/>
      <c r="BT6" s="469"/>
      <c r="BU6" s="469"/>
      <c r="CH6" s="97"/>
      <c r="CJ6" s="94"/>
      <c r="CM6" s="97"/>
      <c r="CN6" s="94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95"/>
    </row>
    <row r="7" spans="2:112" ht="46.5" customHeight="1" x14ac:dyDescent="0.25">
      <c r="B7" s="94"/>
      <c r="E7" s="97"/>
      <c r="F7" s="94"/>
      <c r="H7" s="37"/>
      <c r="I7" s="469" t="s">
        <v>144</v>
      </c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AB7" s="97"/>
      <c r="AD7" s="94"/>
      <c r="AE7" s="459" t="s">
        <v>146</v>
      </c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527"/>
      <c r="AS7" s="94"/>
      <c r="BJ7" s="30"/>
      <c r="BK7" s="469" t="s">
        <v>123</v>
      </c>
      <c r="BL7" s="469"/>
      <c r="BM7" s="469"/>
      <c r="BN7" s="469"/>
      <c r="BO7" s="469"/>
      <c r="BP7" s="469"/>
      <c r="BQ7" s="469"/>
      <c r="BR7" s="469"/>
      <c r="BS7" s="469"/>
      <c r="BT7" s="469"/>
      <c r="BU7" s="469"/>
      <c r="BV7" s="17"/>
      <c r="BW7" s="17"/>
      <c r="BX7" s="17"/>
      <c r="BY7" s="17"/>
      <c r="BZ7" s="17"/>
      <c r="CA7" s="17"/>
      <c r="CB7" s="17"/>
      <c r="CC7" s="17"/>
      <c r="CH7" s="97"/>
      <c r="CJ7" s="94"/>
      <c r="CM7" s="97"/>
      <c r="CN7" s="94"/>
      <c r="DH7" s="97"/>
    </row>
    <row r="8" spans="2:112" ht="15.75" customHeight="1" x14ac:dyDescent="0.25">
      <c r="B8" s="94"/>
      <c r="E8" s="97"/>
      <c r="F8" s="94"/>
      <c r="Q8" s="17"/>
      <c r="R8" s="17"/>
      <c r="S8" s="17"/>
      <c r="T8" s="17"/>
      <c r="U8" s="17"/>
      <c r="V8" s="17"/>
      <c r="AB8" s="97"/>
      <c r="AD8" s="94"/>
      <c r="AP8" s="97"/>
      <c r="AS8" s="94"/>
      <c r="BZ8" s="17"/>
      <c r="CA8" s="17"/>
      <c r="CB8" s="17"/>
      <c r="CC8" s="17"/>
      <c r="CD8" s="17"/>
      <c r="CE8" s="17"/>
      <c r="CF8" s="17"/>
      <c r="CG8" s="17"/>
      <c r="CH8" s="95"/>
      <c r="CJ8" s="94"/>
      <c r="CM8" s="97"/>
      <c r="CN8" s="94"/>
      <c r="DH8" s="97"/>
    </row>
    <row r="9" spans="2:112" ht="35.25" customHeight="1" x14ac:dyDescent="0.25">
      <c r="B9" s="94"/>
      <c r="E9" s="97"/>
      <c r="F9" s="94"/>
      <c r="G9" s="512" t="s">
        <v>139</v>
      </c>
      <c r="H9" s="512"/>
      <c r="I9" s="512"/>
      <c r="J9" s="512"/>
      <c r="K9" s="512"/>
      <c r="L9" s="512"/>
      <c r="M9" s="30"/>
      <c r="N9" s="30"/>
      <c r="O9" s="17"/>
      <c r="P9" s="17"/>
      <c r="Q9" s="17"/>
      <c r="R9" s="512" t="s">
        <v>95</v>
      </c>
      <c r="S9" s="512"/>
      <c r="T9" s="512"/>
      <c r="U9" s="512"/>
      <c r="V9" s="512"/>
      <c r="W9" s="512"/>
      <c r="AB9" s="97"/>
      <c r="AD9" s="94"/>
      <c r="AE9" s="168"/>
      <c r="AF9" s="512" t="s">
        <v>0</v>
      </c>
      <c r="AG9" s="512"/>
      <c r="AH9" s="512"/>
      <c r="AI9" s="512"/>
      <c r="AJ9" s="512"/>
      <c r="AK9" s="262"/>
      <c r="AL9" s="168"/>
      <c r="AP9" s="97"/>
      <c r="AS9" s="94"/>
      <c r="AT9" s="512" t="s">
        <v>33</v>
      </c>
      <c r="AU9" s="512"/>
      <c r="AV9" s="512"/>
      <c r="AW9" s="512"/>
      <c r="AX9" s="512"/>
      <c r="AY9" s="512"/>
      <c r="BE9" s="512" t="s">
        <v>140</v>
      </c>
      <c r="BF9" s="512"/>
      <c r="BG9" s="512"/>
      <c r="BH9" s="512"/>
      <c r="BI9" s="512"/>
      <c r="BJ9" s="512"/>
      <c r="BP9" s="512" t="s">
        <v>39</v>
      </c>
      <c r="BQ9" s="512"/>
      <c r="BR9" s="512"/>
      <c r="BS9" s="512"/>
      <c r="BT9" s="512"/>
      <c r="BU9" s="512"/>
      <c r="BV9" s="17"/>
      <c r="BW9" s="17"/>
      <c r="BX9" s="17"/>
      <c r="BY9" s="512" t="s">
        <v>141</v>
      </c>
      <c r="BZ9" s="512"/>
      <c r="CA9" s="512"/>
      <c r="CB9" s="512"/>
      <c r="CC9" s="512"/>
      <c r="CD9" s="512"/>
      <c r="CH9" s="97"/>
      <c r="CJ9" s="94"/>
      <c r="CM9" s="97"/>
      <c r="CN9" s="94"/>
      <c r="CO9" s="512" t="s">
        <v>147</v>
      </c>
      <c r="CP9" s="512"/>
      <c r="CQ9" s="512"/>
      <c r="CR9" s="512"/>
      <c r="CS9" s="512"/>
      <c r="CT9" s="512"/>
      <c r="CU9" s="17"/>
      <c r="CV9" s="17"/>
      <c r="CW9" s="17"/>
      <c r="CX9" s="17"/>
      <c r="CY9" s="17"/>
      <c r="CZ9" s="512" t="s">
        <v>148</v>
      </c>
      <c r="DA9" s="512"/>
      <c r="DB9" s="512"/>
      <c r="DC9" s="512"/>
      <c r="DD9" s="512"/>
      <c r="DE9" s="512"/>
      <c r="DF9" s="17"/>
      <c r="DG9" s="17"/>
      <c r="DH9" s="97"/>
    </row>
    <row r="10" spans="2:112" ht="15.75" customHeight="1" x14ac:dyDescent="0.25">
      <c r="B10" s="94"/>
      <c r="E10" s="97"/>
      <c r="F10" s="94"/>
      <c r="Q10" s="17"/>
      <c r="AB10" s="97"/>
      <c r="AD10" s="94"/>
      <c r="AP10" s="97"/>
      <c r="AS10" s="94"/>
      <c r="CD10" s="17"/>
      <c r="CE10" s="17"/>
      <c r="CF10" s="17"/>
      <c r="CG10" s="17"/>
      <c r="CH10" s="95"/>
      <c r="CJ10" s="94"/>
      <c r="CM10" s="97"/>
      <c r="CN10" s="94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97"/>
    </row>
    <row r="11" spans="2:112" ht="30" customHeight="1" x14ac:dyDescent="0.25">
      <c r="B11" s="94"/>
      <c r="E11" s="97"/>
      <c r="F11" s="94"/>
      <c r="G11" s="460" t="s">
        <v>0</v>
      </c>
      <c r="H11" s="460"/>
      <c r="I11" s="460"/>
      <c r="J11" s="460"/>
      <c r="K11" s="460"/>
      <c r="L11" s="460"/>
      <c r="M11" s="37"/>
      <c r="N11" s="37"/>
      <c r="O11" s="37"/>
      <c r="P11" s="37"/>
      <c r="Q11" s="17"/>
      <c r="R11" s="460" t="s">
        <v>0</v>
      </c>
      <c r="S11" s="460"/>
      <c r="T11" s="460"/>
      <c r="U11" s="460"/>
      <c r="V11" s="460"/>
      <c r="W11" s="460"/>
      <c r="AB11" s="97"/>
      <c r="AD11" s="94"/>
      <c r="AE11" s="214"/>
      <c r="AF11" s="460" t="s">
        <v>0</v>
      </c>
      <c r="AG11" s="460"/>
      <c r="AH11" s="460"/>
      <c r="AI11" s="460"/>
      <c r="AJ11" s="460"/>
      <c r="AK11" s="199"/>
      <c r="AL11" s="214"/>
      <c r="AM11" s="214"/>
      <c r="AP11" s="97"/>
      <c r="AS11" s="94"/>
      <c r="AT11" s="480" t="s">
        <v>0</v>
      </c>
      <c r="AU11" s="480"/>
      <c r="AV11" s="480"/>
      <c r="AW11" s="480"/>
      <c r="AX11" s="480"/>
      <c r="AY11" s="480"/>
      <c r="AZ11" s="37"/>
      <c r="BA11" s="37"/>
      <c r="BB11" s="37"/>
      <c r="BC11" s="37"/>
      <c r="BD11" s="17"/>
      <c r="BE11" s="480" t="s">
        <v>0</v>
      </c>
      <c r="BF11" s="480"/>
      <c r="BG11" s="480"/>
      <c r="BH11" s="480"/>
      <c r="BI11" s="480"/>
      <c r="BJ11" s="480"/>
      <c r="BP11" s="480" t="s">
        <v>0</v>
      </c>
      <c r="BQ11" s="480"/>
      <c r="BR11" s="480"/>
      <c r="BS11" s="480"/>
      <c r="BT11" s="480"/>
      <c r="BU11" s="480"/>
      <c r="BV11" s="17"/>
      <c r="BW11" s="17"/>
      <c r="BX11" s="17"/>
      <c r="BY11" s="513" t="s">
        <v>0</v>
      </c>
      <c r="BZ11" s="513"/>
      <c r="CA11" s="513"/>
      <c r="CB11" s="513"/>
      <c r="CC11" s="513"/>
      <c r="CD11" s="513"/>
      <c r="CE11" s="17"/>
      <c r="CH11" s="97"/>
      <c r="CJ11" s="94"/>
      <c r="CM11" s="97"/>
      <c r="CN11" s="94"/>
      <c r="CO11" s="513" t="s">
        <v>0</v>
      </c>
      <c r="CP11" s="513"/>
      <c r="CQ11" s="513"/>
      <c r="CR11" s="513"/>
      <c r="CS11" s="513"/>
      <c r="CT11" s="513"/>
      <c r="CU11" s="17"/>
      <c r="CV11" s="17"/>
      <c r="CW11" s="17"/>
      <c r="CX11" s="17"/>
      <c r="CY11" s="17"/>
      <c r="CZ11" s="513" t="s">
        <v>0</v>
      </c>
      <c r="DA11" s="513"/>
      <c r="DB11" s="513"/>
      <c r="DC11" s="513"/>
      <c r="DD11" s="513"/>
      <c r="DE11" s="513"/>
      <c r="DF11" s="17"/>
      <c r="DG11" s="17"/>
      <c r="DH11" s="95"/>
    </row>
    <row r="12" spans="2:112" ht="62.25" customHeight="1" x14ac:dyDescent="0.25">
      <c r="B12" s="94"/>
      <c r="C12" s="510" t="s">
        <v>16</v>
      </c>
      <c r="D12" s="511"/>
      <c r="E12" s="97"/>
      <c r="F12" s="94"/>
      <c r="G12" s="149" t="s">
        <v>139</v>
      </c>
      <c r="H12" s="149" t="str">
        <f>+G13</f>
        <v>&lt; 2 m</v>
      </c>
      <c r="I12" s="149" t="str">
        <f>+G14</f>
        <v>de 2 a 5 m</v>
      </c>
      <c r="J12" s="149" t="str">
        <f>+G15</f>
        <v>de 5 a 10</v>
      </c>
      <c r="K12" s="149" t="str">
        <f>+G16</f>
        <v>de 10 a 15</v>
      </c>
      <c r="L12" s="149" t="str">
        <f>+G17</f>
        <v>&gt; 15 m</v>
      </c>
      <c r="M12" s="37"/>
      <c r="N12" s="37"/>
      <c r="O12" s="37"/>
      <c r="P12" s="37"/>
      <c r="Q12" s="17"/>
      <c r="R12" s="149" t="s">
        <v>95</v>
      </c>
      <c r="S12" s="149" t="str">
        <f>+R13</f>
        <v>&gt; 2 m</v>
      </c>
      <c r="T12" s="149" t="str">
        <f>+R14</f>
        <v>1 a 2 m</v>
      </c>
      <c r="U12" s="149" t="str">
        <f>+R15</f>
        <v>0.2 a 1 m</v>
      </c>
      <c r="V12" s="149" t="str">
        <f>+R16</f>
        <v>0  a 0.2 m</v>
      </c>
      <c r="W12" s="149" t="str">
        <f>+R17</f>
        <v>&lt; 0 m</v>
      </c>
      <c r="AB12" s="97"/>
      <c r="AD12" s="94"/>
      <c r="AE12" s="17"/>
      <c r="AF12" s="149" t="s">
        <v>16</v>
      </c>
      <c r="AG12" s="164" t="str">
        <f>+AF13</f>
        <v>Material predominante de la pared</v>
      </c>
      <c r="AH12" s="164" t="str">
        <f>+AF14</f>
        <v>Material predominante del techo</v>
      </c>
      <c r="AI12" s="164" t="str">
        <f>+AF15</f>
        <v>Número de pisos en la vivienda</v>
      </c>
      <c r="AJ12" s="164" t="str">
        <f>+AF16</f>
        <v>Accesos expuestos al flujo de detritos</v>
      </c>
      <c r="AL12" s="17"/>
      <c r="AP12" s="97"/>
      <c r="AS12" s="94"/>
      <c r="AT12" s="149" t="s">
        <v>33</v>
      </c>
      <c r="AU12" s="149" t="str">
        <f>+AT13</f>
        <v>Sin muros</v>
      </c>
      <c r="AV12" s="149" t="str">
        <f>+AT14</f>
        <v>Triplay, calamina, estera, madera rústica</v>
      </c>
      <c r="AW12" s="149" t="str">
        <f>+AT15</f>
        <v>Drywall / Madera / Adobe</v>
      </c>
      <c r="AX12" s="149" t="str">
        <f>+AT16</f>
        <v xml:space="preserve"> Mampostería:
Enrocado con cemento</v>
      </c>
      <c r="AY12" s="149" t="str">
        <f>+AT17</f>
        <v>Concreto / Ladrillo</v>
      </c>
      <c r="AZ12" s="37"/>
      <c r="BA12" s="37"/>
      <c r="BB12" s="37"/>
      <c r="BC12" s="37"/>
      <c r="BD12" s="17"/>
      <c r="BE12" s="149" t="s">
        <v>140</v>
      </c>
      <c r="BF12" s="149" t="str">
        <f>+BE13</f>
        <v>2 Portones / Terreno vacío</v>
      </c>
      <c r="BG12" s="149" t="str">
        <f>+BE14</f>
        <v>1 Puerta y Portón</v>
      </c>
      <c r="BH12" s="149" t="str">
        <f>+BE15</f>
        <v>1 Portón</v>
      </c>
      <c r="BI12" s="149" t="str">
        <f>+BE16</f>
        <v>1 puerta</v>
      </c>
      <c r="BJ12" s="149" t="str">
        <f>+BE17</f>
        <v>Ningún acceso</v>
      </c>
      <c r="BP12" s="149" t="s">
        <v>39</v>
      </c>
      <c r="BQ12" s="149" t="str">
        <f>+BP13</f>
        <v>Sin techo</v>
      </c>
      <c r="BR12" s="149" t="str">
        <f>+BP14</f>
        <v xml:space="preserve"> Madera rústica, Triplay, carrizo o estera</v>
      </c>
      <c r="BS12" s="149" t="str">
        <f>+BP15</f>
        <v>Planchas de calamina, fibrocemento o similares</v>
      </c>
      <c r="BT12" s="149" t="str">
        <f>+BP16</f>
        <v>Drywall / Madera</v>
      </c>
      <c r="BU12" s="149" t="str">
        <f>+BP17</f>
        <v>Aligerado, Concreto armado</v>
      </c>
      <c r="BV12" s="17"/>
      <c r="BW12" s="17"/>
      <c r="BX12" s="17"/>
      <c r="BY12" s="149" t="s">
        <v>141</v>
      </c>
      <c r="BZ12" s="149" t="str">
        <f>+BY13</f>
        <v>Sótano</v>
      </c>
      <c r="CA12" s="149" t="str">
        <f>+BY14</f>
        <v>Ninguno</v>
      </c>
      <c r="CB12" s="149">
        <f>+BY15</f>
        <v>1</v>
      </c>
      <c r="CC12" s="149">
        <f>+BY16</f>
        <v>2</v>
      </c>
      <c r="CD12" s="149" t="str">
        <f>+BY17</f>
        <v>más de 2</v>
      </c>
      <c r="CE12" s="17"/>
      <c r="CH12" s="97"/>
      <c r="CJ12" s="94"/>
      <c r="CK12" s="510" t="s">
        <v>16</v>
      </c>
      <c r="CL12" s="511"/>
      <c r="CM12" s="97"/>
      <c r="CN12" s="94"/>
      <c r="CO12" s="149" t="s">
        <v>147</v>
      </c>
      <c r="CP12" s="149" t="str">
        <f>+CO13</f>
        <v>Ninguna protección</v>
      </c>
      <c r="CQ12" s="149" t="str">
        <f>+CO14</f>
        <v>Sacos terreros</v>
      </c>
      <c r="CR12" s="149" t="str">
        <f>+CO15</f>
        <v>Muro menor a 0.5 m de altura</v>
      </c>
      <c r="CS12" s="149" t="str">
        <f>+CO16</f>
        <v>Muro entre 0.5 a 1.5 m de altura</v>
      </c>
      <c r="CT12" s="149" t="str">
        <f>+CO17</f>
        <v>Muro mayor a 1.5 m de altura</v>
      </c>
      <c r="CU12" s="17"/>
      <c r="CV12" s="17"/>
      <c r="CW12" s="17"/>
      <c r="CX12" s="17"/>
      <c r="CY12" s="17"/>
      <c r="CZ12" s="149" t="s">
        <v>148</v>
      </c>
      <c r="DA12" s="149" t="str">
        <f>CZ13</f>
        <v>Tierra</v>
      </c>
      <c r="DB12" s="149" t="str">
        <f>CZ14</f>
        <v>Adobe</v>
      </c>
      <c r="DC12" s="149" t="str">
        <f>CZ15</f>
        <v xml:space="preserve"> Mampostería:
Enrocado con cemento</v>
      </c>
      <c r="DD12" s="149" t="str">
        <f>CZ16</f>
        <v>Ladrillo con cemento</v>
      </c>
      <c r="DE12" s="149" t="str">
        <f>CZ17</f>
        <v>Concreto</v>
      </c>
      <c r="DF12" s="17"/>
      <c r="DG12" s="17"/>
      <c r="DH12" s="95"/>
    </row>
    <row r="13" spans="2:112" ht="56.25" customHeight="1" x14ac:dyDescent="0.25">
      <c r="B13" s="94"/>
      <c r="C13" s="148" t="s">
        <v>139</v>
      </c>
      <c r="D13" s="185">
        <v>0.3</v>
      </c>
      <c r="E13" s="97"/>
      <c r="F13" s="94"/>
      <c r="G13" s="149" t="s">
        <v>96</v>
      </c>
      <c r="H13" s="165">
        <v>1</v>
      </c>
      <c r="I13" s="64">
        <v>4</v>
      </c>
      <c r="J13" s="64">
        <v>5</v>
      </c>
      <c r="K13" s="64">
        <v>7</v>
      </c>
      <c r="L13" s="65">
        <v>9</v>
      </c>
      <c r="M13" s="37"/>
      <c r="N13" s="37"/>
      <c r="O13" s="37"/>
      <c r="P13" s="37"/>
      <c r="Q13" s="17"/>
      <c r="R13" s="149" t="s">
        <v>105</v>
      </c>
      <c r="S13" s="165">
        <v>1</v>
      </c>
      <c r="T13" s="64">
        <v>1</v>
      </c>
      <c r="U13" s="64">
        <v>4</v>
      </c>
      <c r="V13" s="64">
        <v>7</v>
      </c>
      <c r="W13" s="65">
        <v>9</v>
      </c>
      <c r="X13" s="17"/>
      <c r="Y13" s="17"/>
      <c r="Z13" s="17"/>
      <c r="AA13" s="17"/>
      <c r="AB13" s="95"/>
      <c r="AC13" s="17"/>
      <c r="AD13" s="117"/>
      <c r="AF13" s="162" t="s">
        <v>33</v>
      </c>
      <c r="AG13" s="247">
        <v>1</v>
      </c>
      <c r="AH13" s="248">
        <v>1</v>
      </c>
      <c r="AI13" s="248">
        <v>4</v>
      </c>
      <c r="AJ13" s="249">
        <v>8</v>
      </c>
      <c r="AK13" s="214"/>
      <c r="AL13" s="17"/>
      <c r="AN13" s="17"/>
      <c r="AO13" s="17"/>
      <c r="AP13" s="95"/>
      <c r="AQ13" s="17"/>
      <c r="AS13" s="94"/>
      <c r="AT13" s="266" t="s">
        <v>34</v>
      </c>
      <c r="AU13" s="269">
        <v>1</v>
      </c>
      <c r="AV13" s="270">
        <v>3</v>
      </c>
      <c r="AW13" s="270">
        <v>5</v>
      </c>
      <c r="AX13" s="270">
        <v>7</v>
      </c>
      <c r="AY13" s="70">
        <v>9</v>
      </c>
      <c r="AZ13" s="37"/>
      <c r="BA13" s="37"/>
      <c r="BB13" s="37"/>
      <c r="BC13" s="37"/>
      <c r="BD13" s="17"/>
      <c r="BE13" s="266" t="s">
        <v>45</v>
      </c>
      <c r="BF13" s="165">
        <v>1</v>
      </c>
      <c r="BG13" s="64">
        <v>3</v>
      </c>
      <c r="BH13" s="64">
        <v>4</v>
      </c>
      <c r="BI13" s="64">
        <v>7</v>
      </c>
      <c r="BJ13" s="65">
        <v>9</v>
      </c>
      <c r="BK13" s="17"/>
      <c r="BL13" s="17"/>
      <c r="BM13" s="17"/>
      <c r="BN13" s="17"/>
      <c r="BP13" s="149" t="s">
        <v>40</v>
      </c>
      <c r="BQ13" s="165">
        <v>1</v>
      </c>
      <c r="BR13" s="64">
        <v>3</v>
      </c>
      <c r="BS13" s="64">
        <v>5</v>
      </c>
      <c r="BT13" s="64">
        <v>7</v>
      </c>
      <c r="BU13" s="65">
        <v>9</v>
      </c>
      <c r="BV13" s="25"/>
      <c r="BW13" s="104"/>
      <c r="BY13" s="149" t="s">
        <v>50</v>
      </c>
      <c r="BZ13" s="165">
        <v>1</v>
      </c>
      <c r="CA13" s="64">
        <v>2</v>
      </c>
      <c r="CB13" s="64">
        <v>7</v>
      </c>
      <c r="CC13" s="64">
        <v>9</v>
      </c>
      <c r="CD13" s="65">
        <v>9</v>
      </c>
      <c r="CE13" s="25"/>
      <c r="CH13" s="97"/>
      <c r="CJ13" s="94"/>
      <c r="CK13" s="148" t="s">
        <v>139</v>
      </c>
      <c r="CL13" s="185">
        <v>0.5</v>
      </c>
      <c r="CM13" s="97"/>
      <c r="CN13" s="94"/>
      <c r="CO13" s="149" t="s">
        <v>106</v>
      </c>
      <c r="CP13" s="165">
        <v>1</v>
      </c>
      <c r="CQ13" s="64">
        <v>2</v>
      </c>
      <c r="CR13" s="64">
        <v>5</v>
      </c>
      <c r="CS13" s="64">
        <v>8</v>
      </c>
      <c r="CT13" s="65">
        <v>8</v>
      </c>
      <c r="CU13" s="25"/>
      <c r="CV13" s="104"/>
      <c r="CZ13" s="149" t="s">
        <v>111</v>
      </c>
      <c r="DA13" s="165">
        <v>1</v>
      </c>
      <c r="DB13" s="64">
        <v>3</v>
      </c>
      <c r="DC13" s="64">
        <v>5</v>
      </c>
      <c r="DD13" s="64">
        <v>7</v>
      </c>
      <c r="DE13" s="65">
        <v>9</v>
      </c>
      <c r="DF13" s="25"/>
      <c r="DG13" s="104"/>
      <c r="DH13" s="95"/>
    </row>
    <row r="14" spans="2:112" ht="51" customHeight="1" x14ac:dyDescent="0.25">
      <c r="B14" s="94"/>
      <c r="C14" s="164" t="s">
        <v>95</v>
      </c>
      <c r="D14" s="185">
        <v>0.7</v>
      </c>
      <c r="E14" s="97"/>
      <c r="F14" s="94"/>
      <c r="G14" s="149" t="s">
        <v>97</v>
      </c>
      <c r="H14" s="66">
        <f>1/I13</f>
        <v>0.25</v>
      </c>
      <c r="I14" s="165">
        <v>1</v>
      </c>
      <c r="J14" s="64">
        <v>2</v>
      </c>
      <c r="K14" s="64">
        <v>4</v>
      </c>
      <c r="L14" s="65">
        <v>6</v>
      </c>
      <c r="M14" s="37"/>
      <c r="N14" s="37"/>
      <c r="O14" s="37"/>
      <c r="P14" s="37"/>
      <c r="Q14" s="17"/>
      <c r="R14" s="149" t="s">
        <v>104</v>
      </c>
      <c r="S14" s="66">
        <f>1/T13</f>
        <v>1</v>
      </c>
      <c r="T14" s="165">
        <v>1</v>
      </c>
      <c r="U14" s="64">
        <v>4</v>
      </c>
      <c r="V14" s="64">
        <v>7</v>
      </c>
      <c r="W14" s="65">
        <v>9</v>
      </c>
      <c r="X14" s="17"/>
      <c r="Y14" s="17"/>
      <c r="Z14" s="17"/>
      <c r="AA14" s="17"/>
      <c r="AB14" s="95"/>
      <c r="AC14" s="17"/>
      <c r="AD14" s="117"/>
      <c r="AF14" s="162" t="s">
        <v>39</v>
      </c>
      <c r="AG14" s="250">
        <f>1/AH13</f>
        <v>1</v>
      </c>
      <c r="AH14" s="165">
        <v>1</v>
      </c>
      <c r="AI14" s="64">
        <v>4</v>
      </c>
      <c r="AJ14" s="65">
        <v>8</v>
      </c>
      <c r="AK14" s="17"/>
      <c r="AL14" s="17"/>
      <c r="AN14" s="17"/>
      <c r="AO14" s="17"/>
      <c r="AP14" s="95"/>
      <c r="AQ14" s="17"/>
      <c r="AS14" s="94"/>
      <c r="AT14" s="149" t="s">
        <v>35</v>
      </c>
      <c r="AU14" s="271">
        <f>1/AV13</f>
        <v>0.33333333333333331</v>
      </c>
      <c r="AV14" s="269">
        <v>1</v>
      </c>
      <c r="AW14" s="270">
        <v>3</v>
      </c>
      <c r="AX14" s="270">
        <v>5</v>
      </c>
      <c r="AY14" s="70">
        <v>7</v>
      </c>
      <c r="AZ14" s="37"/>
      <c r="BA14" s="37"/>
      <c r="BB14" s="37"/>
      <c r="BC14" s="37"/>
      <c r="BD14" s="17"/>
      <c r="BE14" s="149" t="s">
        <v>46</v>
      </c>
      <c r="BF14" s="66">
        <f>1/BG13</f>
        <v>0.33333333333333331</v>
      </c>
      <c r="BG14" s="165">
        <v>1</v>
      </c>
      <c r="BH14" s="64">
        <v>3</v>
      </c>
      <c r="BI14" s="64">
        <v>5</v>
      </c>
      <c r="BJ14" s="65">
        <v>7</v>
      </c>
      <c r="BK14" s="17"/>
      <c r="BL14" s="17"/>
      <c r="BM14" s="17"/>
      <c r="BN14" s="17"/>
      <c r="BP14" s="149" t="s">
        <v>41</v>
      </c>
      <c r="BQ14" s="66">
        <f>1/BR13</f>
        <v>0.33333333333333331</v>
      </c>
      <c r="BR14" s="165">
        <v>1</v>
      </c>
      <c r="BS14" s="64">
        <v>3</v>
      </c>
      <c r="BT14" s="64">
        <v>5</v>
      </c>
      <c r="BU14" s="65">
        <v>7</v>
      </c>
      <c r="BV14" s="25"/>
      <c r="BW14" s="17"/>
      <c r="BX14" s="17"/>
      <c r="BY14" s="149" t="s">
        <v>51</v>
      </c>
      <c r="BZ14" s="66">
        <f>1/CA13</f>
        <v>0.5</v>
      </c>
      <c r="CA14" s="165">
        <v>1</v>
      </c>
      <c r="CB14" s="64">
        <v>6</v>
      </c>
      <c r="CC14" s="64">
        <v>8</v>
      </c>
      <c r="CD14" s="65">
        <v>8</v>
      </c>
      <c r="CE14" s="25"/>
      <c r="CH14" s="97"/>
      <c r="CJ14" s="94"/>
      <c r="CK14" s="164" t="s">
        <v>95</v>
      </c>
      <c r="CL14" s="185">
        <v>0.5</v>
      </c>
      <c r="CM14" s="97"/>
      <c r="CN14" s="94"/>
      <c r="CO14" s="149" t="s">
        <v>107</v>
      </c>
      <c r="CP14" s="66">
        <f>1/CQ13</f>
        <v>0.5</v>
      </c>
      <c r="CQ14" s="165">
        <v>1</v>
      </c>
      <c r="CR14" s="64">
        <v>4</v>
      </c>
      <c r="CS14" s="64">
        <v>7</v>
      </c>
      <c r="CT14" s="65">
        <v>7</v>
      </c>
      <c r="CU14" s="25"/>
      <c r="CV14" s="17"/>
      <c r="CW14" s="17"/>
      <c r="CX14" s="17"/>
      <c r="CY14" s="17"/>
      <c r="CZ14" s="149" t="s">
        <v>112</v>
      </c>
      <c r="DA14" s="66">
        <f>1/DB13</f>
        <v>0.33333333333333331</v>
      </c>
      <c r="DB14" s="165">
        <v>1</v>
      </c>
      <c r="DC14" s="64">
        <v>3</v>
      </c>
      <c r="DD14" s="64">
        <v>5</v>
      </c>
      <c r="DE14" s="65">
        <v>7</v>
      </c>
      <c r="DF14" s="25"/>
      <c r="DG14" s="17"/>
      <c r="DH14" s="95"/>
    </row>
    <row r="15" spans="2:112" ht="67.5" customHeight="1" x14ac:dyDescent="0.25">
      <c r="B15" s="94"/>
      <c r="E15" s="97"/>
      <c r="F15" s="94"/>
      <c r="G15" s="149" t="s">
        <v>98</v>
      </c>
      <c r="H15" s="66">
        <f>1/J13</f>
        <v>0.2</v>
      </c>
      <c r="I15" s="66">
        <f>1/J14</f>
        <v>0.5</v>
      </c>
      <c r="J15" s="165">
        <v>1</v>
      </c>
      <c r="K15" s="64">
        <v>3</v>
      </c>
      <c r="L15" s="65">
        <v>5</v>
      </c>
      <c r="M15" s="37"/>
      <c r="N15" s="37"/>
      <c r="O15" s="37"/>
      <c r="P15" s="37"/>
      <c r="R15" s="149" t="s">
        <v>103</v>
      </c>
      <c r="S15" s="66">
        <f>1/U13</f>
        <v>0.25</v>
      </c>
      <c r="T15" s="66">
        <f>1/U14</f>
        <v>0.25</v>
      </c>
      <c r="U15" s="165">
        <v>1</v>
      </c>
      <c r="V15" s="64">
        <v>4</v>
      </c>
      <c r="W15" s="65">
        <v>6</v>
      </c>
      <c r="X15" s="25"/>
      <c r="Y15" s="104"/>
      <c r="AB15" s="97"/>
      <c r="AD15" s="94"/>
      <c r="AF15" s="162" t="s">
        <v>141</v>
      </c>
      <c r="AG15" s="250">
        <f>1/AI13</f>
        <v>0.25</v>
      </c>
      <c r="AH15" s="66">
        <f>1/AI14</f>
        <v>0.25</v>
      </c>
      <c r="AI15" s="165">
        <v>1</v>
      </c>
      <c r="AJ15" s="65">
        <v>5</v>
      </c>
      <c r="AK15" s="17"/>
      <c r="AL15" s="17"/>
      <c r="AP15" s="97"/>
      <c r="AS15" s="94"/>
      <c r="AT15" s="149" t="s">
        <v>36</v>
      </c>
      <c r="AU15" s="271">
        <f>1/AW13</f>
        <v>0.2</v>
      </c>
      <c r="AV15" s="271">
        <f>1/AW14</f>
        <v>0.33333333333333331</v>
      </c>
      <c r="AW15" s="269">
        <v>1</v>
      </c>
      <c r="AX15" s="270">
        <v>3</v>
      </c>
      <c r="AY15" s="70">
        <v>5</v>
      </c>
      <c r="AZ15" s="37"/>
      <c r="BA15" s="37"/>
      <c r="BB15" s="37"/>
      <c r="BC15" s="37"/>
      <c r="BE15" s="149" t="s">
        <v>47</v>
      </c>
      <c r="BF15" s="66">
        <f>1/BH13</f>
        <v>0.25</v>
      </c>
      <c r="BG15" s="66">
        <f>1/BH14</f>
        <v>0.33333333333333331</v>
      </c>
      <c r="BH15" s="165">
        <v>1</v>
      </c>
      <c r="BI15" s="64">
        <v>3</v>
      </c>
      <c r="BJ15" s="65">
        <v>5</v>
      </c>
      <c r="BK15" s="25"/>
      <c r="BL15" s="104"/>
      <c r="BP15" s="149" t="s">
        <v>42</v>
      </c>
      <c r="BQ15" s="66">
        <f>1/BS13</f>
        <v>0.2</v>
      </c>
      <c r="BR15" s="66">
        <f>1/BS14</f>
        <v>0.33333333333333331</v>
      </c>
      <c r="BS15" s="165">
        <v>1</v>
      </c>
      <c r="BT15" s="64">
        <v>3</v>
      </c>
      <c r="BU15" s="65">
        <v>5</v>
      </c>
      <c r="BV15" s="25"/>
      <c r="BW15" s="17"/>
      <c r="BX15" s="17"/>
      <c r="BY15" s="149">
        <v>1</v>
      </c>
      <c r="BZ15" s="66">
        <f>1/CB13</f>
        <v>0.14285714285714285</v>
      </c>
      <c r="CA15" s="66">
        <f>1/CB14</f>
        <v>0.16666666666666666</v>
      </c>
      <c r="CB15" s="165">
        <v>1</v>
      </c>
      <c r="CC15" s="64">
        <v>3</v>
      </c>
      <c r="CD15" s="65">
        <v>3</v>
      </c>
      <c r="CE15" s="25"/>
      <c r="CH15" s="97"/>
      <c r="CJ15" s="94"/>
      <c r="CM15" s="97"/>
      <c r="CN15" s="94"/>
      <c r="CO15" s="149" t="s">
        <v>108</v>
      </c>
      <c r="CP15" s="66">
        <f>1/CR13</f>
        <v>0.2</v>
      </c>
      <c r="CQ15" s="66">
        <f>1/CR14</f>
        <v>0.25</v>
      </c>
      <c r="CR15" s="165">
        <v>1</v>
      </c>
      <c r="CS15" s="64">
        <v>4</v>
      </c>
      <c r="CT15" s="65">
        <v>4</v>
      </c>
      <c r="CU15" s="25"/>
      <c r="CV15" s="17"/>
      <c r="CW15" s="17"/>
      <c r="CX15" s="17"/>
      <c r="CY15" s="17"/>
      <c r="CZ15" s="149" t="s">
        <v>37</v>
      </c>
      <c r="DA15" s="66">
        <f>1/DC13</f>
        <v>0.2</v>
      </c>
      <c r="DB15" s="66">
        <f>1/DC14</f>
        <v>0.33333333333333331</v>
      </c>
      <c r="DC15" s="165">
        <v>1</v>
      </c>
      <c r="DD15" s="64">
        <v>3</v>
      </c>
      <c r="DE15" s="65">
        <v>5</v>
      </c>
      <c r="DF15" s="25"/>
      <c r="DG15" s="17"/>
      <c r="DH15" s="97"/>
    </row>
    <row r="16" spans="2:112" ht="38.1" customHeight="1" x14ac:dyDescent="0.25">
      <c r="B16" s="94"/>
      <c r="E16" s="97"/>
      <c r="F16" s="94"/>
      <c r="G16" s="149" t="s">
        <v>99</v>
      </c>
      <c r="H16" s="66">
        <f>1/K13</f>
        <v>0.14285714285714285</v>
      </c>
      <c r="I16" s="66">
        <f>1/K14</f>
        <v>0.25</v>
      </c>
      <c r="J16" s="66">
        <f>1/K15</f>
        <v>0.33333333333333331</v>
      </c>
      <c r="K16" s="165">
        <v>1</v>
      </c>
      <c r="L16" s="65">
        <v>3</v>
      </c>
      <c r="M16" s="37"/>
      <c r="N16" s="37"/>
      <c r="O16" s="37"/>
      <c r="P16" s="37"/>
      <c r="Q16" s="17"/>
      <c r="R16" s="149" t="s">
        <v>102</v>
      </c>
      <c r="S16" s="66">
        <f>1/V13</f>
        <v>0.14285714285714285</v>
      </c>
      <c r="T16" s="66">
        <f>1/V14</f>
        <v>0.14285714285714285</v>
      </c>
      <c r="U16" s="66">
        <f>1/V15</f>
        <v>0.25</v>
      </c>
      <c r="V16" s="165">
        <v>1</v>
      </c>
      <c r="W16" s="65">
        <v>3</v>
      </c>
      <c r="X16" s="25"/>
      <c r="Y16" s="17"/>
      <c r="Z16" s="17"/>
      <c r="AA16" s="17"/>
      <c r="AB16" s="95"/>
      <c r="AC16" s="17"/>
      <c r="AD16" s="117"/>
      <c r="AF16" s="149" t="s">
        <v>140</v>
      </c>
      <c r="AG16" s="250">
        <f>1/AJ13</f>
        <v>0.125</v>
      </c>
      <c r="AH16" s="66">
        <f>1/AJ14</f>
        <v>0.125</v>
      </c>
      <c r="AI16" s="66">
        <f>1/AJ15</f>
        <v>0.2</v>
      </c>
      <c r="AJ16" s="234">
        <v>1</v>
      </c>
      <c r="AK16" s="17"/>
      <c r="AL16" s="17"/>
      <c r="AN16" s="17"/>
      <c r="AO16" s="17"/>
      <c r="AP16" s="95"/>
      <c r="AQ16" s="17"/>
      <c r="AS16" s="94"/>
      <c r="AT16" s="149" t="s">
        <v>37</v>
      </c>
      <c r="AU16" s="271">
        <f>1/AX13</f>
        <v>0.14285714285714285</v>
      </c>
      <c r="AV16" s="271">
        <f>1/AX14</f>
        <v>0.2</v>
      </c>
      <c r="AW16" s="271">
        <f>1/AX15</f>
        <v>0.33333333333333331</v>
      </c>
      <c r="AX16" s="269">
        <v>1</v>
      </c>
      <c r="AY16" s="70">
        <v>3</v>
      </c>
      <c r="AZ16" s="37"/>
      <c r="BA16" s="37"/>
      <c r="BB16" s="37"/>
      <c r="BC16" s="37"/>
      <c r="BD16" s="17"/>
      <c r="BE16" s="149" t="s">
        <v>48</v>
      </c>
      <c r="BF16" s="66">
        <f>1/BI13</f>
        <v>0.14285714285714285</v>
      </c>
      <c r="BG16" s="66">
        <f>1/BI14</f>
        <v>0.2</v>
      </c>
      <c r="BH16" s="66">
        <f>1/BI15</f>
        <v>0.33333333333333331</v>
      </c>
      <c r="BI16" s="165">
        <v>1</v>
      </c>
      <c r="BJ16" s="65">
        <v>3</v>
      </c>
      <c r="BK16" s="25"/>
      <c r="BL16" s="17"/>
      <c r="BM16" s="17"/>
      <c r="BN16" s="17"/>
      <c r="BP16" s="149" t="s">
        <v>43</v>
      </c>
      <c r="BQ16" s="66">
        <f>1/BT13</f>
        <v>0.14285714285714285</v>
      </c>
      <c r="BR16" s="66">
        <f>1/BT14</f>
        <v>0.2</v>
      </c>
      <c r="BS16" s="66">
        <f>1/BT15</f>
        <v>0.33333333333333331</v>
      </c>
      <c r="BT16" s="165">
        <v>1</v>
      </c>
      <c r="BU16" s="65">
        <v>3</v>
      </c>
      <c r="BV16" s="25"/>
      <c r="BW16" s="17"/>
      <c r="BX16" s="17"/>
      <c r="BY16" s="149">
        <v>2</v>
      </c>
      <c r="BZ16" s="66">
        <f>1/CC13</f>
        <v>0.1111111111111111</v>
      </c>
      <c r="CA16" s="66">
        <f>1/CC14</f>
        <v>0.125</v>
      </c>
      <c r="CB16" s="66">
        <f>1/CC15</f>
        <v>0.33333333333333331</v>
      </c>
      <c r="CC16" s="165">
        <v>1</v>
      </c>
      <c r="CD16" s="65">
        <v>1</v>
      </c>
      <c r="CE16" s="25"/>
      <c r="CH16" s="97"/>
      <c r="CJ16" s="94"/>
      <c r="CM16" s="97"/>
      <c r="CN16" s="94"/>
      <c r="CO16" s="149" t="s">
        <v>109</v>
      </c>
      <c r="CP16" s="66">
        <f>1/CS13</f>
        <v>0.125</v>
      </c>
      <c r="CQ16" s="66">
        <f>1/CS14</f>
        <v>0.14285714285714285</v>
      </c>
      <c r="CR16" s="66">
        <f>1/CS15</f>
        <v>0.25</v>
      </c>
      <c r="CS16" s="165">
        <v>1</v>
      </c>
      <c r="CT16" s="65">
        <v>1</v>
      </c>
      <c r="CU16" s="25"/>
      <c r="CV16" s="17"/>
      <c r="CW16" s="17"/>
      <c r="CX16" s="17"/>
      <c r="CY16" s="17"/>
      <c r="CZ16" s="149" t="s">
        <v>113</v>
      </c>
      <c r="DA16" s="66">
        <f>1/DD13</f>
        <v>0.14285714285714285</v>
      </c>
      <c r="DB16" s="66">
        <f>1/DD14</f>
        <v>0.2</v>
      </c>
      <c r="DC16" s="66">
        <f>1/DD15</f>
        <v>0.33333333333333331</v>
      </c>
      <c r="DD16" s="165">
        <v>1</v>
      </c>
      <c r="DE16" s="65">
        <v>3</v>
      </c>
      <c r="DF16" s="25"/>
      <c r="DG16" s="17"/>
      <c r="DH16" s="95"/>
    </row>
    <row r="17" spans="2:112" ht="51" customHeight="1" x14ac:dyDescent="0.25">
      <c r="B17" s="94"/>
      <c r="E17" s="97"/>
      <c r="F17" s="94"/>
      <c r="G17" s="149" t="s">
        <v>100</v>
      </c>
      <c r="H17" s="66">
        <f>1/L13</f>
        <v>0.1111111111111111</v>
      </c>
      <c r="I17" s="66">
        <f>1/L14</f>
        <v>0.16666666666666666</v>
      </c>
      <c r="J17" s="66">
        <f>1/L15</f>
        <v>0.2</v>
      </c>
      <c r="K17" s="66">
        <f>1/L16</f>
        <v>0.33333333333333331</v>
      </c>
      <c r="L17" s="234">
        <v>1</v>
      </c>
      <c r="M17" s="37"/>
      <c r="N17" s="37"/>
      <c r="O17" s="37"/>
      <c r="P17" s="37"/>
      <c r="Q17" s="17"/>
      <c r="R17" s="149" t="s">
        <v>101</v>
      </c>
      <c r="S17" s="66">
        <f>1/W13</f>
        <v>0.1111111111111111</v>
      </c>
      <c r="T17" s="66">
        <f>1/W14</f>
        <v>0.1111111111111111</v>
      </c>
      <c r="U17" s="66">
        <f>1/W15</f>
        <v>0.16666666666666666</v>
      </c>
      <c r="V17" s="66">
        <f>1/W16</f>
        <v>0.33333333333333331</v>
      </c>
      <c r="W17" s="234">
        <v>1</v>
      </c>
      <c r="X17" s="25"/>
      <c r="Y17" s="17"/>
      <c r="Z17" s="17"/>
      <c r="AA17" s="17"/>
      <c r="AB17" s="95"/>
      <c r="AC17" s="17"/>
      <c r="AD17" s="117"/>
      <c r="AF17" s="162" t="s">
        <v>1</v>
      </c>
      <c r="AG17" s="246">
        <f>SUM(AG13:AG16)</f>
        <v>2.375</v>
      </c>
      <c r="AH17" s="246">
        <f t="shared" ref="AH17:AJ17" si="0">SUM(AH13:AH16)</f>
        <v>2.375</v>
      </c>
      <c r="AI17" s="246">
        <f t="shared" si="0"/>
        <v>9.1999999999999993</v>
      </c>
      <c r="AJ17" s="246">
        <f t="shared" si="0"/>
        <v>22</v>
      </c>
      <c r="AK17" s="17"/>
      <c r="AL17" s="17"/>
      <c r="AN17" s="17"/>
      <c r="AO17" s="17"/>
      <c r="AP17" s="95"/>
      <c r="AQ17" s="17"/>
      <c r="AS17" s="94"/>
      <c r="AT17" s="149" t="s">
        <v>38</v>
      </c>
      <c r="AU17" s="71">
        <f>1/AY13</f>
        <v>0.1111111111111111</v>
      </c>
      <c r="AV17" s="71">
        <f>1/AY14</f>
        <v>0.14285714285714285</v>
      </c>
      <c r="AW17" s="71">
        <f>1/AY15</f>
        <v>0.2</v>
      </c>
      <c r="AX17" s="71">
        <f>1/AY16</f>
        <v>0.33333333333333331</v>
      </c>
      <c r="AY17" s="264">
        <v>1</v>
      </c>
      <c r="AZ17" s="37"/>
      <c r="BA17" s="37"/>
      <c r="BB17" s="37"/>
      <c r="BC17" s="37"/>
      <c r="BD17" s="17"/>
      <c r="BE17" s="149" t="s">
        <v>49</v>
      </c>
      <c r="BF17" s="67">
        <f>1/BJ13</f>
        <v>0.1111111111111111</v>
      </c>
      <c r="BG17" s="67">
        <f>1/BJ14</f>
        <v>0.14285714285714285</v>
      </c>
      <c r="BH17" s="67">
        <f>1/BJ15</f>
        <v>0.2</v>
      </c>
      <c r="BI17" s="67">
        <f>1/BJ16</f>
        <v>0.33333333333333331</v>
      </c>
      <c r="BJ17" s="166">
        <v>1</v>
      </c>
      <c r="BK17" s="25"/>
      <c r="BL17" s="17"/>
      <c r="BM17" s="17"/>
      <c r="BN17" s="17"/>
      <c r="BP17" s="149" t="s">
        <v>44</v>
      </c>
      <c r="BQ17" s="67">
        <f>1/BU13</f>
        <v>0.1111111111111111</v>
      </c>
      <c r="BR17" s="67">
        <f>1/BU14</f>
        <v>0.14285714285714285</v>
      </c>
      <c r="BS17" s="67">
        <f>1/BU15</f>
        <v>0.2</v>
      </c>
      <c r="BT17" s="67">
        <f>1/BU16</f>
        <v>0.33333333333333331</v>
      </c>
      <c r="BU17" s="166">
        <v>1</v>
      </c>
      <c r="BV17" s="25"/>
      <c r="BW17" s="104"/>
      <c r="BX17" s="17"/>
      <c r="BY17" s="149" t="s">
        <v>52</v>
      </c>
      <c r="BZ17" s="67">
        <f>1/CD13</f>
        <v>0.1111111111111111</v>
      </c>
      <c r="CA17" s="67">
        <f>1/CD14</f>
        <v>0.125</v>
      </c>
      <c r="CB17" s="67">
        <f>1/CD15</f>
        <v>0.33333333333333331</v>
      </c>
      <c r="CC17" s="67">
        <f>1/CD16</f>
        <v>1</v>
      </c>
      <c r="CD17" s="166">
        <v>1</v>
      </c>
      <c r="CE17" s="25"/>
      <c r="CH17" s="97"/>
      <c r="CJ17" s="94"/>
      <c r="CM17" s="97"/>
      <c r="CN17" s="94"/>
      <c r="CO17" s="149" t="s">
        <v>110</v>
      </c>
      <c r="CP17" s="67">
        <f>1/CT13</f>
        <v>0.125</v>
      </c>
      <c r="CQ17" s="67">
        <f>1/CT14</f>
        <v>0.14285714285714285</v>
      </c>
      <c r="CR17" s="67">
        <f>1/CT15</f>
        <v>0.25</v>
      </c>
      <c r="CS17" s="67">
        <f>1/CT16</f>
        <v>1</v>
      </c>
      <c r="CT17" s="166">
        <v>1</v>
      </c>
      <c r="CU17" s="25"/>
      <c r="CV17" s="104"/>
      <c r="CW17" s="17"/>
      <c r="CX17" s="17"/>
      <c r="CY17" s="17"/>
      <c r="CZ17" s="149" t="s">
        <v>114</v>
      </c>
      <c r="DA17" s="67">
        <f>1/DE13</f>
        <v>0.1111111111111111</v>
      </c>
      <c r="DB17" s="67">
        <f>1/DE14</f>
        <v>0.14285714285714285</v>
      </c>
      <c r="DC17" s="67">
        <f>1/DE15</f>
        <v>0.2</v>
      </c>
      <c r="DD17" s="67">
        <f>1/DE16</f>
        <v>0.33333333333333331</v>
      </c>
      <c r="DE17" s="166">
        <v>1</v>
      </c>
      <c r="DF17" s="25"/>
      <c r="DG17" s="104"/>
      <c r="DH17" s="95"/>
    </row>
    <row r="18" spans="2:112" ht="38.1" customHeight="1" x14ac:dyDescent="0.25">
      <c r="B18" s="94"/>
      <c r="E18" s="97"/>
      <c r="F18" s="94"/>
      <c r="G18" s="149" t="s">
        <v>1</v>
      </c>
      <c r="H18" s="226">
        <f>SUM(H13:H17)</f>
        <v>1.7039682539682539</v>
      </c>
      <c r="I18" s="226">
        <f t="shared" ref="I18:L18" si="1">SUM(I13:I17)</f>
        <v>5.916666666666667</v>
      </c>
      <c r="J18" s="226">
        <f t="shared" si="1"/>
        <v>8.5333333333333332</v>
      </c>
      <c r="K18" s="226">
        <f t="shared" si="1"/>
        <v>15.333333333333334</v>
      </c>
      <c r="L18" s="235">
        <f t="shared" si="1"/>
        <v>24</v>
      </c>
      <c r="M18" s="37"/>
      <c r="N18" s="37"/>
      <c r="O18" s="37"/>
      <c r="P18" s="37"/>
      <c r="Q18" s="17"/>
      <c r="R18" s="149" t="s">
        <v>1</v>
      </c>
      <c r="S18" s="48">
        <f>SUM(S13:S17)</f>
        <v>2.503968253968254</v>
      </c>
      <c r="T18" s="48">
        <f t="shared" ref="T18:W18" si="2">SUM(T13:T17)</f>
        <v>2.503968253968254</v>
      </c>
      <c r="U18" s="48">
        <f t="shared" si="2"/>
        <v>9.4166666666666661</v>
      </c>
      <c r="V18" s="48">
        <f t="shared" si="2"/>
        <v>19.333333333333332</v>
      </c>
      <c r="W18" s="48">
        <f t="shared" si="2"/>
        <v>28</v>
      </c>
      <c r="X18" s="25"/>
      <c r="Y18" s="17"/>
      <c r="Z18" s="17"/>
      <c r="AA18" s="17"/>
      <c r="AB18" s="95"/>
      <c r="AC18" s="17"/>
      <c r="AD18" s="117"/>
      <c r="AF18" s="162" t="s">
        <v>2</v>
      </c>
      <c r="AG18" s="246">
        <f>1/AG17</f>
        <v>0.42105263157894735</v>
      </c>
      <c r="AH18" s="246">
        <f t="shared" ref="AH18:AJ18" si="3">1/AH17</f>
        <v>0.42105263157894735</v>
      </c>
      <c r="AI18" s="246">
        <f t="shared" si="3"/>
        <v>0.10869565217391305</v>
      </c>
      <c r="AJ18" s="246">
        <f t="shared" si="3"/>
        <v>4.5454545454545456E-2</v>
      </c>
      <c r="AK18" s="17"/>
      <c r="AL18" s="17"/>
      <c r="AN18" s="17"/>
      <c r="AO18" s="17"/>
      <c r="AP18" s="95"/>
      <c r="AQ18" s="17"/>
      <c r="AS18" s="94"/>
      <c r="AT18" s="149" t="s">
        <v>1</v>
      </c>
      <c r="AU18" s="72">
        <f>SUM(AU13:AU17)</f>
        <v>1.7873015873015872</v>
      </c>
      <c r="AV18" s="72">
        <f t="shared" ref="AV18:AY18" si="4">SUM(AV13:AV17)</f>
        <v>4.6761904761904765</v>
      </c>
      <c r="AW18" s="72">
        <f t="shared" si="4"/>
        <v>9.5333333333333332</v>
      </c>
      <c r="AX18" s="72">
        <f t="shared" si="4"/>
        <v>16.333333333333332</v>
      </c>
      <c r="AY18" s="72">
        <f t="shared" si="4"/>
        <v>25</v>
      </c>
      <c r="AZ18" s="37"/>
      <c r="BA18" s="37"/>
      <c r="BB18" s="37"/>
      <c r="BC18" s="37"/>
      <c r="BD18" s="17"/>
      <c r="BE18" s="149" t="s">
        <v>1</v>
      </c>
      <c r="BF18" s="48">
        <f>SUM(BF13:BF17)</f>
        <v>1.8373015873015872</v>
      </c>
      <c r="BG18" s="48">
        <f t="shared" ref="BG18:BJ18" si="5">SUM(BG13:BG17)</f>
        <v>4.6761904761904765</v>
      </c>
      <c r="BH18" s="48">
        <f t="shared" si="5"/>
        <v>8.5333333333333332</v>
      </c>
      <c r="BI18" s="48">
        <f t="shared" si="5"/>
        <v>16.333333333333332</v>
      </c>
      <c r="BJ18" s="48">
        <f t="shared" si="5"/>
        <v>25</v>
      </c>
      <c r="BK18" s="25"/>
      <c r="BL18" s="17"/>
      <c r="BM18" s="17"/>
      <c r="BN18" s="17"/>
      <c r="BP18" s="149" t="s">
        <v>1</v>
      </c>
      <c r="BQ18" s="48">
        <f>SUM(BQ13:BQ17)</f>
        <v>1.7873015873015872</v>
      </c>
      <c r="BR18" s="48">
        <f t="shared" ref="BR18:BU18" si="6">SUM(BR13:BR17)</f>
        <v>4.6761904761904765</v>
      </c>
      <c r="BS18" s="48">
        <f t="shared" si="6"/>
        <v>9.5333333333333332</v>
      </c>
      <c r="BT18" s="48">
        <f t="shared" si="6"/>
        <v>16.333333333333332</v>
      </c>
      <c r="BU18" s="48">
        <f t="shared" si="6"/>
        <v>25</v>
      </c>
      <c r="BV18" s="17"/>
      <c r="BW18" s="17"/>
      <c r="BX18" s="17"/>
      <c r="BY18" s="149" t="s">
        <v>1</v>
      </c>
      <c r="BZ18" s="48">
        <f>SUM(BZ13:BZ17)</f>
        <v>1.8650793650793651</v>
      </c>
      <c r="CA18" s="48">
        <f t="shared" ref="CA18:CD18" si="7">SUM(CA13:CA17)</f>
        <v>3.4166666666666665</v>
      </c>
      <c r="CB18" s="48">
        <f t="shared" si="7"/>
        <v>14.666666666666668</v>
      </c>
      <c r="CC18" s="48">
        <f t="shared" si="7"/>
        <v>22</v>
      </c>
      <c r="CD18" s="48">
        <f t="shared" si="7"/>
        <v>22</v>
      </c>
      <c r="CE18" s="17"/>
      <c r="CH18" s="97"/>
      <c r="CJ18" s="94"/>
      <c r="CM18" s="97"/>
      <c r="CN18" s="94"/>
      <c r="CO18" s="149" t="s">
        <v>1</v>
      </c>
      <c r="CP18" s="48">
        <f>SUM(CP13:CP17)</f>
        <v>1.95</v>
      </c>
      <c r="CQ18" s="48">
        <f t="shared" ref="CQ18:CT18" si="8">SUM(CQ13:CQ17)</f>
        <v>3.5357142857142856</v>
      </c>
      <c r="CR18" s="48">
        <f t="shared" si="8"/>
        <v>10.5</v>
      </c>
      <c r="CS18" s="48">
        <f t="shared" si="8"/>
        <v>21</v>
      </c>
      <c r="CT18" s="48">
        <f t="shared" si="8"/>
        <v>21</v>
      </c>
      <c r="CU18" s="17"/>
      <c r="CV18" s="17"/>
      <c r="CW18" s="17"/>
      <c r="CX18" s="17"/>
      <c r="CY18" s="17"/>
      <c r="CZ18" s="149" t="s">
        <v>1</v>
      </c>
      <c r="DA18" s="48">
        <f>SUM(DA13:DA17)</f>
        <v>1.7873015873015872</v>
      </c>
      <c r="DB18" s="48">
        <f t="shared" ref="DB18:DE18" si="9">SUM(DB13:DB17)</f>
        <v>4.6761904761904765</v>
      </c>
      <c r="DC18" s="48">
        <f t="shared" si="9"/>
        <v>9.5333333333333332</v>
      </c>
      <c r="DD18" s="48">
        <f t="shared" si="9"/>
        <v>16.333333333333332</v>
      </c>
      <c r="DE18" s="48">
        <f t="shared" si="9"/>
        <v>25</v>
      </c>
      <c r="DF18" s="17"/>
      <c r="DG18" s="17"/>
      <c r="DH18" s="95"/>
    </row>
    <row r="19" spans="2:112" ht="15.75" customHeight="1" x14ac:dyDescent="0.25">
      <c r="B19" s="94"/>
      <c r="E19" s="97"/>
      <c r="F19" s="94"/>
      <c r="G19" s="149" t="s">
        <v>2</v>
      </c>
      <c r="H19" s="236">
        <f>1/H18</f>
        <v>0.58686539357242662</v>
      </c>
      <c r="I19" s="236">
        <f t="shared" ref="I19:L19" si="10">1/I18</f>
        <v>0.16901408450704225</v>
      </c>
      <c r="J19" s="236">
        <f t="shared" si="10"/>
        <v>0.1171875</v>
      </c>
      <c r="K19" s="236">
        <f t="shared" si="10"/>
        <v>6.5217391304347824E-2</v>
      </c>
      <c r="L19" s="237">
        <f t="shared" si="10"/>
        <v>4.1666666666666664E-2</v>
      </c>
      <c r="M19" s="37"/>
      <c r="N19" s="37"/>
      <c r="O19" s="37"/>
      <c r="P19" s="37"/>
      <c r="Q19" s="17"/>
      <c r="R19" s="149" t="s">
        <v>2</v>
      </c>
      <c r="S19" s="48">
        <f>1/S18</f>
        <v>0.39936608557844694</v>
      </c>
      <c r="T19" s="48">
        <f t="shared" ref="T19:W19" si="11">1/T18</f>
        <v>0.39936608557844694</v>
      </c>
      <c r="U19" s="48">
        <f t="shared" si="11"/>
        <v>0.10619469026548674</v>
      </c>
      <c r="V19" s="48">
        <f t="shared" si="11"/>
        <v>5.1724137931034489E-2</v>
      </c>
      <c r="W19" s="48">
        <f t="shared" si="11"/>
        <v>3.5714285714285712E-2</v>
      </c>
      <c r="X19" s="25"/>
      <c r="Y19" s="104"/>
      <c r="Z19" s="17"/>
      <c r="AA19" s="17"/>
      <c r="AB19" s="95"/>
      <c r="AC19" s="17"/>
      <c r="AD19" s="117"/>
      <c r="AJ19" s="17"/>
      <c r="AK19" s="17"/>
      <c r="AL19" s="17"/>
      <c r="AN19" s="17"/>
      <c r="AO19" s="17"/>
      <c r="AP19" s="95"/>
      <c r="AQ19" s="17"/>
      <c r="AS19" s="94"/>
      <c r="AT19" s="164" t="s">
        <v>2</v>
      </c>
      <c r="AU19" s="48">
        <f>1/AU18</f>
        <v>0.55950266429840145</v>
      </c>
      <c r="AV19" s="48">
        <f t="shared" ref="AV19:AY19" si="12">1/AV18</f>
        <v>0.21384928716904275</v>
      </c>
      <c r="AW19" s="48">
        <f t="shared" si="12"/>
        <v>0.1048951048951049</v>
      </c>
      <c r="AX19" s="48">
        <f t="shared" si="12"/>
        <v>6.1224489795918373E-2</v>
      </c>
      <c r="AY19" s="48">
        <f t="shared" si="12"/>
        <v>0.04</v>
      </c>
      <c r="AZ19" s="37"/>
      <c r="BA19" s="37"/>
      <c r="BB19" s="37"/>
      <c r="BC19" s="37"/>
      <c r="BD19" s="17"/>
      <c r="BE19" s="149" t="s">
        <v>2</v>
      </c>
      <c r="BF19" s="48">
        <f>1/BF18</f>
        <v>0.54427645788336931</v>
      </c>
      <c r="BG19" s="48">
        <f t="shared" ref="BG19:BJ19" si="13">1/BG18</f>
        <v>0.21384928716904275</v>
      </c>
      <c r="BH19" s="48">
        <f t="shared" si="13"/>
        <v>0.1171875</v>
      </c>
      <c r="BI19" s="48">
        <f t="shared" si="13"/>
        <v>6.1224489795918373E-2</v>
      </c>
      <c r="BJ19" s="48">
        <f t="shared" si="13"/>
        <v>0.04</v>
      </c>
      <c r="BK19" s="25"/>
      <c r="BL19" s="104"/>
      <c r="BM19" s="17"/>
      <c r="BN19" s="17"/>
      <c r="BP19" s="149" t="s">
        <v>2</v>
      </c>
      <c r="BQ19" s="48">
        <f>1/BQ18</f>
        <v>0.55950266429840145</v>
      </c>
      <c r="BR19" s="48">
        <f t="shared" ref="BR19:BU19" si="14">1/BR18</f>
        <v>0.21384928716904275</v>
      </c>
      <c r="BS19" s="48">
        <f t="shared" si="14"/>
        <v>0.1048951048951049</v>
      </c>
      <c r="BT19" s="48">
        <f t="shared" si="14"/>
        <v>6.1224489795918373E-2</v>
      </c>
      <c r="BU19" s="48">
        <f t="shared" si="14"/>
        <v>0.04</v>
      </c>
      <c r="BV19" s="17"/>
      <c r="BW19" s="17"/>
      <c r="BX19" s="17"/>
      <c r="BY19" s="149" t="s">
        <v>2</v>
      </c>
      <c r="BZ19" s="48">
        <f>1/BZ18</f>
        <v>0.53617021276595744</v>
      </c>
      <c r="CA19" s="48">
        <f t="shared" ref="CA19:CD19" si="15">1/CA18</f>
        <v>0.29268292682926833</v>
      </c>
      <c r="CB19" s="48">
        <f t="shared" si="15"/>
        <v>6.8181818181818177E-2</v>
      </c>
      <c r="CC19" s="48">
        <f t="shared" si="15"/>
        <v>4.5454545454545456E-2</v>
      </c>
      <c r="CD19" s="48">
        <f t="shared" si="15"/>
        <v>4.5454545454545456E-2</v>
      </c>
      <c r="CE19" s="17"/>
      <c r="CH19" s="97"/>
      <c r="CJ19" s="94"/>
      <c r="CM19" s="97"/>
      <c r="CN19" s="94"/>
      <c r="CO19" s="149" t="s">
        <v>2</v>
      </c>
      <c r="CP19" s="48">
        <f>1/CP18</f>
        <v>0.51282051282051289</v>
      </c>
      <c r="CQ19" s="48">
        <f t="shared" ref="CQ19:CT19" si="16">1/CQ18</f>
        <v>0.28282828282828282</v>
      </c>
      <c r="CR19" s="48">
        <f t="shared" si="16"/>
        <v>9.5238095238095233E-2</v>
      </c>
      <c r="CS19" s="48">
        <f t="shared" si="16"/>
        <v>4.7619047619047616E-2</v>
      </c>
      <c r="CT19" s="48">
        <f t="shared" si="16"/>
        <v>4.7619047619047616E-2</v>
      </c>
      <c r="CU19" s="17"/>
      <c r="CV19" s="17"/>
      <c r="CW19" s="17"/>
      <c r="CX19" s="17"/>
      <c r="CY19" s="17"/>
      <c r="CZ19" s="149" t="s">
        <v>2</v>
      </c>
      <c r="DA19" s="48">
        <f>1/DA18</f>
        <v>0.55950266429840145</v>
      </c>
      <c r="DB19" s="48">
        <f t="shared" ref="DB19:DE19" si="17">1/DB18</f>
        <v>0.21384928716904275</v>
      </c>
      <c r="DC19" s="48">
        <f t="shared" si="17"/>
        <v>0.1048951048951049</v>
      </c>
      <c r="DD19" s="48">
        <f t="shared" si="17"/>
        <v>6.1224489795918373E-2</v>
      </c>
      <c r="DE19" s="48">
        <f t="shared" si="17"/>
        <v>0.04</v>
      </c>
      <c r="DF19" s="17"/>
      <c r="DG19" s="17"/>
      <c r="DH19" s="95"/>
    </row>
    <row r="20" spans="2:112" ht="22.5" customHeight="1" x14ac:dyDescent="0.25">
      <c r="B20" s="94"/>
      <c r="E20" s="97"/>
      <c r="F20" s="94"/>
      <c r="M20" s="37"/>
      <c r="N20" s="37"/>
      <c r="O20" s="37"/>
      <c r="P20" s="37"/>
      <c r="Q20" s="17"/>
      <c r="X20" s="17"/>
      <c r="Y20" s="17"/>
      <c r="Z20" s="17"/>
      <c r="AA20" s="17"/>
      <c r="AB20" s="95"/>
      <c r="AC20" s="17"/>
      <c r="AD20" s="117"/>
      <c r="AJ20" s="17"/>
      <c r="AK20" s="17"/>
      <c r="AL20" s="17"/>
      <c r="AN20" s="17"/>
      <c r="AO20" s="17"/>
      <c r="AP20" s="95"/>
      <c r="AQ20" s="17"/>
      <c r="AS20" s="94"/>
      <c r="AZ20" s="37"/>
      <c r="BA20" s="37"/>
      <c r="BB20" s="37"/>
      <c r="BC20" s="37"/>
      <c r="BD20" s="17"/>
      <c r="BK20" s="17"/>
      <c r="BL20" s="17"/>
      <c r="BM20" s="17"/>
      <c r="BN20" s="17"/>
      <c r="BP20" s="32"/>
      <c r="BQ20" s="31"/>
      <c r="BR20" s="31"/>
      <c r="BS20" s="31"/>
      <c r="BT20" s="31"/>
      <c r="BU20" s="31"/>
      <c r="BV20" s="17"/>
      <c r="BW20" s="17"/>
      <c r="BX20" s="17"/>
      <c r="BY20" s="17"/>
      <c r="CD20" s="32"/>
      <c r="CE20" s="31"/>
      <c r="CF20" s="31"/>
      <c r="CG20" s="31"/>
      <c r="CH20" s="274"/>
      <c r="CJ20" s="94"/>
      <c r="CM20" s="97"/>
      <c r="CN20" s="94"/>
      <c r="CO20" s="32"/>
      <c r="CP20" s="31"/>
      <c r="CQ20" s="31"/>
      <c r="CR20" s="31"/>
      <c r="CS20" s="31"/>
      <c r="CT20" s="31"/>
      <c r="CU20" s="17"/>
      <c r="CV20" s="17"/>
      <c r="CW20" s="17"/>
      <c r="CX20" s="17"/>
      <c r="CY20" s="17"/>
      <c r="CZ20" s="32"/>
      <c r="DA20" s="31"/>
      <c r="DB20" s="31"/>
      <c r="DC20" s="31"/>
      <c r="DD20" s="31"/>
      <c r="DE20" s="31"/>
      <c r="DF20" s="17"/>
      <c r="DG20" s="17"/>
      <c r="DH20" s="95"/>
    </row>
    <row r="21" spans="2:112" ht="36" customHeight="1" x14ac:dyDescent="0.25">
      <c r="B21" s="94"/>
      <c r="E21" s="97"/>
      <c r="F21" s="94"/>
      <c r="G21" s="530" t="s">
        <v>145</v>
      </c>
      <c r="H21" s="469"/>
      <c r="I21" s="469"/>
      <c r="J21" s="469"/>
      <c r="K21" s="469"/>
      <c r="L21" s="469"/>
      <c r="M21" s="469"/>
      <c r="N21" s="469"/>
      <c r="O21" s="469"/>
      <c r="P21" s="469"/>
      <c r="Q21" s="17"/>
      <c r="R21" s="530" t="s">
        <v>145</v>
      </c>
      <c r="S21" s="469"/>
      <c r="T21" s="469"/>
      <c r="U21" s="469"/>
      <c r="V21" s="469"/>
      <c r="W21" s="469"/>
      <c r="X21" s="469"/>
      <c r="Y21" s="469"/>
      <c r="Z21" s="469"/>
      <c r="AA21" s="469"/>
      <c r="AB21" s="95"/>
      <c r="AC21" s="17"/>
      <c r="AD21" s="117"/>
      <c r="AE21" s="469" t="s">
        <v>127</v>
      </c>
      <c r="AF21" s="469"/>
      <c r="AG21" s="469"/>
      <c r="AH21" s="469"/>
      <c r="AI21" s="469"/>
      <c r="AJ21" s="469"/>
      <c r="AK21" s="469"/>
      <c r="AL21" s="469"/>
      <c r="AM21" s="469"/>
      <c r="AN21" s="469"/>
      <c r="AO21" s="469"/>
      <c r="AP21" s="95"/>
      <c r="AQ21" s="17"/>
      <c r="AS21" s="94"/>
      <c r="AT21" s="533" t="s">
        <v>127</v>
      </c>
      <c r="AU21" s="533"/>
      <c r="AV21" s="533"/>
      <c r="AW21" s="533"/>
      <c r="AX21" s="533"/>
      <c r="AY21" s="533"/>
      <c r="AZ21" s="533"/>
      <c r="BA21" s="533"/>
      <c r="BB21" s="533"/>
      <c r="BC21" s="533"/>
      <c r="BD21" s="17"/>
      <c r="BE21" s="533" t="s">
        <v>127</v>
      </c>
      <c r="BF21" s="533"/>
      <c r="BG21" s="533"/>
      <c r="BH21" s="533"/>
      <c r="BI21" s="533"/>
      <c r="BJ21" s="533"/>
      <c r="BK21" s="533"/>
      <c r="BL21" s="533"/>
      <c r="BM21" s="533"/>
      <c r="BN21" s="533"/>
      <c r="BP21" s="469" t="s">
        <v>127</v>
      </c>
      <c r="BQ21" s="469"/>
      <c r="BR21" s="469"/>
      <c r="BS21" s="469"/>
      <c r="BT21" s="469"/>
      <c r="BU21" s="469"/>
      <c r="BV21" s="469"/>
      <c r="BW21" s="18"/>
      <c r="BX21" s="18"/>
      <c r="BY21" s="524" t="s">
        <v>124</v>
      </c>
      <c r="BZ21" s="524"/>
      <c r="CA21" s="524"/>
      <c r="CB21" s="524"/>
      <c r="CC21" s="524"/>
      <c r="CD21" s="524"/>
      <c r="CE21" s="524"/>
      <c r="CF21" s="524"/>
      <c r="CG21" s="524"/>
      <c r="CH21" s="534"/>
      <c r="CJ21" s="94"/>
      <c r="CM21" s="97"/>
      <c r="CN21" s="94"/>
      <c r="CO21" s="524" t="s">
        <v>124</v>
      </c>
      <c r="CP21" s="524"/>
      <c r="CQ21" s="524"/>
      <c r="CR21" s="524"/>
      <c r="CS21" s="524"/>
      <c r="CT21" s="524"/>
      <c r="CU21" s="524"/>
      <c r="CV21" s="524"/>
      <c r="CW21" s="524"/>
      <c r="CX21" s="524"/>
      <c r="CY21" s="17"/>
      <c r="CZ21" s="18"/>
      <c r="DA21" s="18"/>
      <c r="DB21" s="18"/>
      <c r="DC21" s="18"/>
      <c r="DD21" s="18"/>
      <c r="DE21" s="18"/>
      <c r="DF21" s="18"/>
      <c r="DG21" s="18"/>
      <c r="DH21" s="95"/>
    </row>
    <row r="22" spans="2:112" ht="58.5" customHeight="1" x14ac:dyDescent="0.25">
      <c r="B22" s="94"/>
      <c r="E22" s="97"/>
      <c r="F22" s="94"/>
      <c r="G22" s="513" t="s">
        <v>3</v>
      </c>
      <c r="H22" s="513"/>
      <c r="I22" s="513"/>
      <c r="J22" s="513"/>
      <c r="K22" s="513"/>
      <c r="L22" s="513"/>
      <c r="M22" s="513"/>
      <c r="Q22" s="17"/>
      <c r="R22" s="513" t="s">
        <v>3</v>
      </c>
      <c r="S22" s="513"/>
      <c r="T22" s="513"/>
      <c r="U22" s="513"/>
      <c r="V22" s="513"/>
      <c r="W22" s="513"/>
      <c r="X22" s="513"/>
      <c r="Y22" s="17"/>
      <c r="Z22" s="17"/>
      <c r="AA22" s="17"/>
      <c r="AB22" s="95"/>
      <c r="AC22" s="17"/>
      <c r="AD22" s="117"/>
      <c r="AF22" s="513" t="s">
        <v>3</v>
      </c>
      <c r="AG22" s="513"/>
      <c r="AH22" s="513"/>
      <c r="AI22" s="513"/>
      <c r="AJ22" s="513"/>
      <c r="AK22" s="513"/>
      <c r="AL22" s="480"/>
      <c r="AN22" s="17"/>
      <c r="AO22" s="17"/>
      <c r="AP22" s="95"/>
      <c r="AQ22" s="17"/>
      <c r="AS22" s="94"/>
      <c r="AT22" s="513" t="s">
        <v>3</v>
      </c>
      <c r="AU22" s="513"/>
      <c r="AV22" s="513"/>
      <c r="AW22" s="513"/>
      <c r="AX22" s="513"/>
      <c r="AY22" s="513"/>
      <c r="AZ22" s="513"/>
      <c r="BA22" s="17"/>
      <c r="BB22" s="17"/>
      <c r="BC22" s="17"/>
      <c r="BD22" s="17"/>
      <c r="BE22" s="513" t="s">
        <v>3</v>
      </c>
      <c r="BF22" s="513"/>
      <c r="BG22" s="513"/>
      <c r="BH22" s="513"/>
      <c r="BI22" s="513"/>
      <c r="BJ22" s="513"/>
      <c r="BK22" s="513"/>
      <c r="BL22" s="17"/>
      <c r="BM22" s="17"/>
      <c r="BN22" s="17"/>
      <c r="BP22" s="513" t="s">
        <v>3</v>
      </c>
      <c r="BQ22" s="513"/>
      <c r="BR22" s="513"/>
      <c r="BS22" s="513"/>
      <c r="BT22" s="513"/>
      <c r="BU22" s="513"/>
      <c r="BV22" s="513"/>
      <c r="BY22" s="513" t="s">
        <v>3</v>
      </c>
      <c r="BZ22" s="513"/>
      <c r="CA22" s="513"/>
      <c r="CB22" s="513"/>
      <c r="CC22" s="513"/>
      <c r="CD22" s="513"/>
      <c r="CE22" s="513"/>
      <c r="CF22" s="18"/>
      <c r="CG22" s="18"/>
      <c r="CH22" s="145"/>
      <c r="CJ22" s="94"/>
      <c r="CM22" s="97"/>
      <c r="CN22" s="94"/>
      <c r="CO22" s="513" t="s">
        <v>3</v>
      </c>
      <c r="CP22" s="513"/>
      <c r="CQ22" s="513"/>
      <c r="CR22" s="513"/>
      <c r="CS22" s="513"/>
      <c r="CT22" s="513"/>
      <c r="CU22" s="513"/>
      <c r="CV22" s="18"/>
      <c r="CW22" s="17"/>
      <c r="CX22" s="17"/>
      <c r="CZ22" s="18"/>
      <c r="DA22" s="18"/>
      <c r="DB22" s="18"/>
      <c r="DC22" s="18"/>
      <c r="DD22" s="18"/>
      <c r="DE22" s="18"/>
      <c r="DF22" s="18"/>
      <c r="DG22" s="18"/>
      <c r="DH22" s="95"/>
    </row>
    <row r="23" spans="2:112" ht="57.75" customHeight="1" x14ac:dyDescent="0.25">
      <c r="B23" s="94"/>
      <c r="E23" s="97"/>
      <c r="F23" s="94"/>
      <c r="G23" s="149" t="str">
        <f>G12</f>
        <v>Distancia de la vivienda respecto al cauce del flujo de detritos</v>
      </c>
      <c r="H23" s="149" t="str">
        <f>+G13</f>
        <v>&lt; 2 m</v>
      </c>
      <c r="I23" s="149" t="str">
        <f>+G14</f>
        <v>de 2 a 5 m</v>
      </c>
      <c r="J23" s="149" t="str">
        <f>+G15</f>
        <v>de 5 a 10</v>
      </c>
      <c r="K23" s="149" t="str">
        <f>+G16</f>
        <v>de 10 a 15</v>
      </c>
      <c r="L23" s="149" t="str">
        <f>+G17</f>
        <v>&gt; 15 m</v>
      </c>
      <c r="M23" s="149" t="s">
        <v>4</v>
      </c>
      <c r="Q23" s="17"/>
      <c r="R23" s="149" t="str">
        <f>R12</f>
        <v>Cota o Altura de aniego</v>
      </c>
      <c r="S23" s="164" t="str">
        <f>+R13</f>
        <v>&gt; 2 m</v>
      </c>
      <c r="T23" s="164" t="str">
        <f>+R14</f>
        <v>1 a 2 m</v>
      </c>
      <c r="U23" s="164" t="str">
        <f>+R15</f>
        <v>0.2 a 1 m</v>
      </c>
      <c r="V23" s="164" t="str">
        <f>+R16</f>
        <v>0  a 0.2 m</v>
      </c>
      <c r="W23" s="164" t="str">
        <f>+R17</f>
        <v>&lt; 0 m</v>
      </c>
      <c r="X23" s="164" t="s">
        <v>4</v>
      </c>
      <c r="AB23" s="145"/>
      <c r="AC23" s="18"/>
      <c r="AD23" s="242"/>
      <c r="AE23" s="17"/>
      <c r="AF23" s="149" t="s">
        <v>16</v>
      </c>
      <c r="AG23" s="164" t="str">
        <f>+AF13</f>
        <v>Material predominante de la pared</v>
      </c>
      <c r="AH23" s="164" t="str">
        <f>+AF14</f>
        <v>Material predominante del techo</v>
      </c>
      <c r="AI23" s="164" t="str">
        <f>+AF15</f>
        <v>Número de pisos en la vivienda</v>
      </c>
      <c r="AJ23" s="164" t="str">
        <f>+AF16</f>
        <v>Accesos expuestos al flujo de detritos</v>
      </c>
      <c r="AK23" s="149" t="s">
        <v>21</v>
      </c>
      <c r="AL23" s="17"/>
      <c r="AN23" s="18"/>
      <c r="AO23" s="18"/>
      <c r="AP23" s="145"/>
      <c r="AQ23" s="18"/>
      <c r="AS23" s="94"/>
      <c r="AT23" s="149" t="str">
        <f>AT12</f>
        <v>Material predominante de la pared</v>
      </c>
      <c r="AU23" s="149" t="str">
        <f>+AT13</f>
        <v>Sin muros</v>
      </c>
      <c r="AV23" s="149" t="str">
        <f>+AT14</f>
        <v>Triplay, calamina, estera, madera rústica</v>
      </c>
      <c r="AW23" s="149" t="str">
        <f>+AT15</f>
        <v>Drywall / Madera / Adobe</v>
      </c>
      <c r="AX23" s="149" t="str">
        <f>+AT16</f>
        <v xml:space="preserve"> Mampostería:
Enrocado con cemento</v>
      </c>
      <c r="AY23" s="149" t="str">
        <f>+AT17</f>
        <v>Concreto / Ladrillo</v>
      </c>
      <c r="AZ23" s="149" t="s">
        <v>4</v>
      </c>
      <c r="BD23" s="17"/>
      <c r="BE23" s="149" t="str">
        <f>BE12</f>
        <v>Accesos expuestos al flujo de detritos</v>
      </c>
      <c r="BF23" s="149" t="str">
        <f>+BE13</f>
        <v>2 Portones / Terreno vacío</v>
      </c>
      <c r="BG23" s="149" t="str">
        <f>+BE14</f>
        <v>1 Puerta y Portón</v>
      </c>
      <c r="BH23" s="149" t="str">
        <f>+BE15</f>
        <v>1 Portón</v>
      </c>
      <c r="BI23" s="149" t="str">
        <f>+BE16</f>
        <v>1 puerta</v>
      </c>
      <c r="BJ23" s="149" t="str">
        <f>+BE17</f>
        <v>Ningún acceso</v>
      </c>
      <c r="BK23" s="149" t="s">
        <v>4</v>
      </c>
      <c r="BP23" s="149" t="str">
        <f>BP12</f>
        <v>Material predominante del techo</v>
      </c>
      <c r="BQ23" s="149" t="str">
        <f>+BP13</f>
        <v>Sin techo</v>
      </c>
      <c r="BR23" s="149" t="str">
        <f>+BP14</f>
        <v xml:space="preserve"> Madera rústica, Triplay, carrizo o estera</v>
      </c>
      <c r="BS23" s="149" t="str">
        <f>+BP15</f>
        <v>Planchas de calamina, fibrocemento o similares</v>
      </c>
      <c r="BT23" s="149" t="str">
        <f>+BP16</f>
        <v>Drywall / Madera</v>
      </c>
      <c r="BU23" s="149" t="str">
        <f>+BP17</f>
        <v>Aligerado, Concreto armado</v>
      </c>
      <c r="BV23" s="149" t="s">
        <v>4</v>
      </c>
      <c r="BY23" s="149" t="str">
        <f>BY12</f>
        <v>Número de pisos en la vivienda</v>
      </c>
      <c r="BZ23" s="149" t="str">
        <f>+BY13</f>
        <v>Sótano</v>
      </c>
      <c r="CA23" s="149" t="str">
        <f>+BY14</f>
        <v>Ninguno</v>
      </c>
      <c r="CB23" s="149">
        <f>+BY15</f>
        <v>1</v>
      </c>
      <c r="CC23" s="149">
        <f>+BY16</f>
        <v>2</v>
      </c>
      <c r="CD23" s="149" t="str">
        <f>+BY17</f>
        <v>más de 2</v>
      </c>
      <c r="CE23" s="149" t="s">
        <v>4</v>
      </c>
      <c r="CH23" s="97"/>
      <c r="CJ23" s="94"/>
      <c r="CM23" s="97"/>
      <c r="CN23" s="94"/>
      <c r="CO23" s="149" t="str">
        <f>CO12</f>
        <v>Tipo de protección en la vivienda</v>
      </c>
      <c r="CP23" s="149" t="str">
        <f>+CO13</f>
        <v>Ninguna protección</v>
      </c>
      <c r="CQ23" s="149" t="str">
        <f>+CO14</f>
        <v>Sacos terreros</v>
      </c>
      <c r="CR23" s="149" t="str">
        <f>+CO15</f>
        <v>Muro menor a 0.5 m de altura</v>
      </c>
      <c r="CS23" s="149" t="str">
        <f>+CO16</f>
        <v>Muro entre 0.5 a 1.5 m de altura</v>
      </c>
      <c r="CT23" s="149" t="str">
        <f>+CO17</f>
        <v>Muro mayor a 1.5 m de altura</v>
      </c>
      <c r="CU23" s="149" t="s">
        <v>4</v>
      </c>
      <c r="CV23" s="17"/>
      <c r="CW23" s="17"/>
      <c r="CX23" s="17"/>
      <c r="CY23" s="17"/>
      <c r="CZ23" s="149" t="str">
        <f t="shared" ref="CZ23:CZ28" si="18">CZ12</f>
        <v>Material predominante en el muro o protección</v>
      </c>
      <c r="DA23" s="149" t="str">
        <f>CZ24</f>
        <v>Tierra</v>
      </c>
      <c r="DB23" s="149" t="str">
        <f>CZ25</f>
        <v>Adobe</v>
      </c>
      <c r="DC23" s="149" t="str">
        <f>CZ26</f>
        <v xml:space="preserve"> Mampostería:
Enrocado con cemento</v>
      </c>
      <c r="DD23" s="149" t="str">
        <f>CZ27</f>
        <v>Ladrillo con cemento</v>
      </c>
      <c r="DE23" s="149" t="str">
        <f>CZ28</f>
        <v>Concreto</v>
      </c>
      <c r="DF23" s="149" t="s">
        <v>4</v>
      </c>
      <c r="DG23" s="17"/>
      <c r="DH23" s="145"/>
    </row>
    <row r="24" spans="2:112" ht="38.1" customHeight="1" x14ac:dyDescent="0.25">
      <c r="B24" s="94"/>
      <c r="E24" s="97"/>
      <c r="F24" s="94"/>
      <c r="G24" s="149" t="str">
        <f>+G13</f>
        <v>&lt; 2 m</v>
      </c>
      <c r="H24" s="22">
        <f>$H$19*H13</f>
        <v>0.58686539357242662</v>
      </c>
      <c r="I24" s="22">
        <f>$I$19*I13</f>
        <v>0.676056338028169</v>
      </c>
      <c r="J24" s="22">
        <f>$J$19*J13</f>
        <v>0.5859375</v>
      </c>
      <c r="K24" s="22">
        <f>$K$19*K13</f>
        <v>0.45652173913043476</v>
      </c>
      <c r="L24" s="22">
        <f>$L$19*L13</f>
        <v>0.375</v>
      </c>
      <c r="M24" s="124">
        <f>SUM(H24:L24)/5</f>
        <v>0.536076194146206</v>
      </c>
      <c r="N24" s="18"/>
      <c r="O24" s="17"/>
      <c r="P24" s="17"/>
      <c r="Q24" s="17"/>
      <c r="R24" s="162" t="str">
        <f>+R13</f>
        <v>&gt; 2 m</v>
      </c>
      <c r="S24" s="19">
        <f>$S$19*S13</f>
        <v>0.39936608557844694</v>
      </c>
      <c r="T24" s="20">
        <f>$T$19*T13</f>
        <v>0.39936608557844694</v>
      </c>
      <c r="U24" s="20">
        <f>$U$19*U13</f>
        <v>0.42477876106194695</v>
      </c>
      <c r="V24" s="20">
        <f>$V$19*V13</f>
        <v>0.36206896551724144</v>
      </c>
      <c r="W24" s="20">
        <f>$W$19*W13</f>
        <v>0.3214285714285714</v>
      </c>
      <c r="X24" s="123">
        <f>SUM(S24:W24)/5</f>
        <v>0.38140169383293077</v>
      </c>
      <c r="Y24" s="18"/>
      <c r="Z24" s="17"/>
      <c r="AA24" s="17"/>
      <c r="AB24" s="95"/>
      <c r="AC24" s="17"/>
      <c r="AD24" s="117"/>
      <c r="AE24" s="238"/>
      <c r="AF24" s="162" t="str">
        <f>+AF13</f>
        <v>Material predominante de la pared</v>
      </c>
      <c r="AG24" s="22">
        <f>$AG$18*AG13</f>
        <v>0.42105263157894735</v>
      </c>
      <c r="AH24" s="22">
        <f>$AH$18*AH13</f>
        <v>0.42105263157894735</v>
      </c>
      <c r="AI24" s="22">
        <f>$AI$18*AI13</f>
        <v>0.43478260869565222</v>
      </c>
      <c r="AJ24" s="22">
        <f>$AJ$18*AJ13</f>
        <v>0.36363636363636365</v>
      </c>
      <c r="AK24" s="251">
        <f>SUM(AG24:AJ24)/4</f>
        <v>0.41013105887247769</v>
      </c>
      <c r="AL24" s="17"/>
      <c r="AN24" s="17"/>
      <c r="AO24" s="17"/>
      <c r="AP24" s="95"/>
      <c r="AQ24" s="17"/>
      <c r="AS24" s="94"/>
      <c r="AT24" s="149" t="str">
        <f>+AT13</f>
        <v>Sin muros</v>
      </c>
      <c r="AU24" s="21">
        <f>$AU$19*AU13</f>
        <v>0.55950266429840145</v>
      </c>
      <c r="AV24" s="22">
        <f>$AV$19*AV13</f>
        <v>0.64154786150712828</v>
      </c>
      <c r="AW24" s="22">
        <f>$AW$19*AW13</f>
        <v>0.52447552447552448</v>
      </c>
      <c r="AX24" s="22">
        <f>$AX$19*AX13</f>
        <v>0.4285714285714286</v>
      </c>
      <c r="AY24" s="22">
        <f>$AY$19*AY13</f>
        <v>0.36</v>
      </c>
      <c r="AZ24" s="51">
        <f>SUM(AU24:AY24)/5</f>
        <v>0.50281949577049656</v>
      </c>
      <c r="BA24" s="18"/>
      <c r="BB24" s="17"/>
      <c r="BC24" s="17"/>
      <c r="BD24" s="17"/>
      <c r="BE24" s="149" t="str">
        <f>+BE13</f>
        <v>2 Portones / Terreno vacío</v>
      </c>
      <c r="BF24" s="21">
        <f>$BF$19*BF13</f>
        <v>0.54427645788336931</v>
      </c>
      <c r="BG24" s="22">
        <f>$BG$19*BG13</f>
        <v>0.64154786150712828</v>
      </c>
      <c r="BH24" s="22">
        <f>$BH$19*BH13</f>
        <v>0.46875</v>
      </c>
      <c r="BI24" s="22">
        <f>$BI$19*BI13</f>
        <v>0.4285714285714286</v>
      </c>
      <c r="BJ24" s="22">
        <f>$BJ$19*BJ13</f>
        <v>0.36</v>
      </c>
      <c r="BK24" s="50">
        <f>SUM(BF24:BJ24)/5</f>
        <v>0.48862914959238524</v>
      </c>
      <c r="BL24" s="18"/>
      <c r="BM24" s="17"/>
      <c r="BN24" s="17"/>
      <c r="BP24" s="149" t="str">
        <f>+BP13</f>
        <v>Sin techo</v>
      </c>
      <c r="BQ24" s="21">
        <f>$BQ$19*BQ13</f>
        <v>0.55950266429840145</v>
      </c>
      <c r="BR24" s="22">
        <f>$BR$19*BR13</f>
        <v>0.64154786150712828</v>
      </c>
      <c r="BS24" s="22">
        <f>$BS$19*BS13</f>
        <v>0.52447552447552448</v>
      </c>
      <c r="BT24" s="22">
        <f>$BT$19*BT13</f>
        <v>0.4285714285714286</v>
      </c>
      <c r="BU24" s="22">
        <f>$BU$19*BU13</f>
        <v>0.36</v>
      </c>
      <c r="BV24" s="49">
        <f>SUM(BQ24:BU24)/5</f>
        <v>0.50281949577049656</v>
      </c>
      <c r="BY24" s="149" t="str">
        <f>+BY13</f>
        <v>Sótano</v>
      </c>
      <c r="BZ24" s="21">
        <f>$BZ$19*BZ13</f>
        <v>0.53617021276595744</v>
      </c>
      <c r="CA24" s="22">
        <f>$CA$19*CA13</f>
        <v>0.58536585365853666</v>
      </c>
      <c r="CB24" s="22">
        <f>$CB$19*CB13</f>
        <v>0.47727272727272724</v>
      </c>
      <c r="CC24" s="22">
        <f>$CC$19*CC13</f>
        <v>0.40909090909090912</v>
      </c>
      <c r="CD24" s="22">
        <f>$CD$19*CD13</f>
        <v>0.40909090909090912</v>
      </c>
      <c r="CE24" s="49">
        <f>SUM(BZ24:CD24)/5</f>
        <v>0.48339812237580793</v>
      </c>
      <c r="CH24" s="97"/>
      <c r="CJ24" s="94"/>
      <c r="CM24" s="97"/>
      <c r="CN24" s="94"/>
      <c r="CO24" s="149" t="str">
        <f>+CO13</f>
        <v>Ninguna protección</v>
      </c>
      <c r="CP24" s="21">
        <f>$CP$19*CP13</f>
        <v>0.51282051282051289</v>
      </c>
      <c r="CQ24" s="22">
        <f>$CQ$19*CQ13</f>
        <v>0.56565656565656564</v>
      </c>
      <c r="CR24" s="22">
        <f>$CR$19*CR13</f>
        <v>0.47619047619047616</v>
      </c>
      <c r="CS24" s="22">
        <f>$CS$19*CS13</f>
        <v>0.38095238095238093</v>
      </c>
      <c r="CT24" s="22">
        <f>$CT$19*CT13</f>
        <v>0.38095238095238093</v>
      </c>
      <c r="CU24" s="49">
        <f>SUM(CP24:CT24)/5</f>
        <v>0.46331446331446335</v>
      </c>
      <c r="CV24" s="17"/>
      <c r="CW24" s="17"/>
      <c r="CX24" s="17"/>
      <c r="CY24" s="17"/>
      <c r="CZ24" s="149" t="str">
        <f t="shared" si="18"/>
        <v>Tierra</v>
      </c>
      <c r="DA24" s="21">
        <f>$DA$19*DA13</f>
        <v>0.55950266429840145</v>
      </c>
      <c r="DB24" s="22">
        <f>$DB$19*DB13</f>
        <v>0.64154786150712828</v>
      </c>
      <c r="DC24" s="22">
        <f>$DC$19*DC13</f>
        <v>0.52447552447552448</v>
      </c>
      <c r="DD24" s="22">
        <f>$DD$19*DD13</f>
        <v>0.4285714285714286</v>
      </c>
      <c r="DE24" s="22">
        <f>$DE$19*DE13</f>
        <v>0.36</v>
      </c>
      <c r="DF24" s="49">
        <f>SUM(DA24:DE24)/5</f>
        <v>0.50281949577049656</v>
      </c>
      <c r="DG24" s="17"/>
      <c r="DH24" s="95"/>
    </row>
    <row r="25" spans="2:112" ht="38.1" customHeight="1" x14ac:dyDescent="0.25">
      <c r="B25" s="94"/>
      <c r="E25" s="97"/>
      <c r="F25" s="94"/>
      <c r="G25" s="149" t="str">
        <f>+G14</f>
        <v>de 2 a 5 m</v>
      </c>
      <c r="H25" s="22">
        <f>$H$19*H14</f>
        <v>0.14671634839310665</v>
      </c>
      <c r="I25" s="22">
        <f>$I$19*I14</f>
        <v>0.16901408450704225</v>
      </c>
      <c r="J25" s="22">
        <f>$J$19*J14</f>
        <v>0.234375</v>
      </c>
      <c r="K25" s="22">
        <f>$K$19*K14</f>
        <v>0.2608695652173913</v>
      </c>
      <c r="L25" s="22">
        <f>$L$19*L14</f>
        <v>0.25</v>
      </c>
      <c r="M25" s="124">
        <f t="shared" ref="M25:M28" si="19">SUM(H25:L25)/5</f>
        <v>0.21219499962350805</v>
      </c>
      <c r="N25" s="17"/>
      <c r="O25" s="17"/>
      <c r="P25" s="17"/>
      <c r="Q25" s="17"/>
      <c r="R25" s="162" t="str">
        <f>+R14</f>
        <v>1 a 2 m</v>
      </c>
      <c r="S25" s="21">
        <f>$S$19*S14</f>
        <v>0.39936608557844694</v>
      </c>
      <c r="T25" s="22">
        <f>$T$19*T14</f>
        <v>0.39936608557844694</v>
      </c>
      <c r="U25" s="22">
        <f>$U$19*U14</f>
        <v>0.42477876106194695</v>
      </c>
      <c r="V25" s="22">
        <f>$V$19*V14</f>
        <v>0.36206896551724144</v>
      </c>
      <c r="W25" s="22">
        <f>$W$19*W14</f>
        <v>0.3214285714285714</v>
      </c>
      <c r="X25" s="124">
        <f t="shared" ref="X25:X28" si="20">SUM(S25:W25)/5</f>
        <v>0.38140169383293077</v>
      </c>
      <c r="Y25" s="17"/>
      <c r="Z25" s="17"/>
      <c r="AA25" s="17"/>
      <c r="AB25" s="95"/>
      <c r="AC25" s="17"/>
      <c r="AD25" s="117"/>
      <c r="AF25" s="162" t="str">
        <f>+AF14</f>
        <v>Material predominante del techo</v>
      </c>
      <c r="AG25" s="22">
        <f t="shared" ref="AG25:AG27" si="21">$AG$18*AG14</f>
        <v>0.42105263157894735</v>
      </c>
      <c r="AH25" s="22">
        <f t="shared" ref="AH25:AH27" si="22">$AH$18*AH14</f>
        <v>0.42105263157894735</v>
      </c>
      <c r="AI25" s="22">
        <f t="shared" ref="AI25:AI27" si="23">$AI$18*AI14</f>
        <v>0.43478260869565222</v>
      </c>
      <c r="AJ25" s="22">
        <f t="shared" ref="AJ25:AJ27" si="24">$AJ$18*AJ14</f>
        <v>0.36363636363636365</v>
      </c>
      <c r="AK25" s="251">
        <f t="shared" ref="AK25:AK27" si="25">SUM(AG25:AJ25)/4</f>
        <v>0.41013105887247769</v>
      </c>
      <c r="AL25" s="17"/>
      <c r="AN25" s="17"/>
      <c r="AO25" s="17"/>
      <c r="AP25" s="95"/>
      <c r="AQ25" s="17"/>
      <c r="AS25" s="94"/>
      <c r="AT25" s="149" t="str">
        <f>+AT14</f>
        <v>Triplay, calamina, estera, madera rústica</v>
      </c>
      <c r="AU25" s="21">
        <f>$AU$19*AU14</f>
        <v>0.18650088809946713</v>
      </c>
      <c r="AV25" s="22">
        <f>$AV$19*AV14</f>
        <v>0.21384928716904275</v>
      </c>
      <c r="AW25" s="22">
        <f>$AW$19*AW14</f>
        <v>0.31468531468531469</v>
      </c>
      <c r="AX25" s="22">
        <f>$AX$19*AX14</f>
        <v>0.30612244897959184</v>
      </c>
      <c r="AY25" s="22">
        <f>$AY$19*AY14</f>
        <v>0.28000000000000003</v>
      </c>
      <c r="AZ25" s="52">
        <f t="shared" ref="AZ25:AZ28" si="26">SUM(AU25:AY25)/5</f>
        <v>0.26023158778668332</v>
      </c>
      <c r="BA25" s="17"/>
      <c r="BB25" s="17"/>
      <c r="BC25" s="17"/>
      <c r="BD25" s="17"/>
      <c r="BE25" s="149" t="str">
        <f>+BE14</f>
        <v>1 Puerta y Portón</v>
      </c>
      <c r="BF25" s="21">
        <f>$BF$19*BF14</f>
        <v>0.1814254859611231</v>
      </c>
      <c r="BG25" s="22">
        <f>$BG$19*BG14</f>
        <v>0.21384928716904275</v>
      </c>
      <c r="BH25" s="22">
        <f>$BH$19*BH14</f>
        <v>0.3515625</v>
      </c>
      <c r="BI25" s="22">
        <f>$BI$19*BI14</f>
        <v>0.30612244897959184</v>
      </c>
      <c r="BJ25" s="22">
        <f>$BJ$19*BJ14</f>
        <v>0.28000000000000003</v>
      </c>
      <c r="BK25" s="50">
        <f t="shared" ref="BK25:BK28" si="27">SUM(BF25:BJ25)/5</f>
        <v>0.26659194442195155</v>
      </c>
      <c r="BL25" s="17"/>
      <c r="BM25" s="17"/>
      <c r="BN25" s="17"/>
      <c r="BP25" s="149" t="str">
        <f>+BP14</f>
        <v xml:space="preserve"> Madera rústica, Triplay, carrizo o estera</v>
      </c>
      <c r="BQ25" s="21">
        <f>$BQ$19*BQ14</f>
        <v>0.18650088809946713</v>
      </c>
      <c r="BR25" s="22">
        <f>$BR$19*BR14</f>
        <v>0.21384928716904275</v>
      </c>
      <c r="BS25" s="22">
        <f>$BS$19*BS14</f>
        <v>0.31468531468531469</v>
      </c>
      <c r="BT25" s="22">
        <f>$BT$19*BT14</f>
        <v>0.30612244897959184</v>
      </c>
      <c r="BU25" s="22">
        <f>$BU$19*BU14</f>
        <v>0.28000000000000003</v>
      </c>
      <c r="BV25" s="50">
        <f t="shared" ref="BV25:BV28" si="28">SUM(BQ25:BU25)/5</f>
        <v>0.26023158778668332</v>
      </c>
      <c r="BY25" s="149" t="str">
        <f>+BY14</f>
        <v>Ninguno</v>
      </c>
      <c r="BZ25" s="21">
        <f>$BZ$19*BZ14</f>
        <v>0.26808510638297872</v>
      </c>
      <c r="CA25" s="22">
        <f>$CA$19*CA14</f>
        <v>0.29268292682926833</v>
      </c>
      <c r="CB25" s="22">
        <f>$CB$19*CB14</f>
        <v>0.40909090909090906</v>
      </c>
      <c r="CC25" s="22">
        <f>$CC$19*CC14</f>
        <v>0.36363636363636365</v>
      </c>
      <c r="CD25" s="22">
        <f>$CD$19*CD14</f>
        <v>0.36363636363636365</v>
      </c>
      <c r="CE25" s="50">
        <f>SUM(BZ25:CD25)/5</f>
        <v>0.33942633391517668</v>
      </c>
      <c r="CH25" s="97"/>
      <c r="CJ25" s="94"/>
      <c r="CM25" s="97"/>
      <c r="CN25" s="94"/>
      <c r="CO25" s="149" t="str">
        <f>+CO14</f>
        <v>Sacos terreros</v>
      </c>
      <c r="CP25" s="21">
        <f>$CP$19*CP14</f>
        <v>0.25641025641025644</v>
      </c>
      <c r="CQ25" s="22">
        <f>$CQ$19*CQ14</f>
        <v>0.28282828282828282</v>
      </c>
      <c r="CR25" s="22">
        <f>$CR$19*CR14</f>
        <v>0.38095238095238093</v>
      </c>
      <c r="CS25" s="22">
        <f>$CS$19*CS14</f>
        <v>0.33333333333333331</v>
      </c>
      <c r="CT25" s="22">
        <f>$CT$19*CT14</f>
        <v>0.33333333333333331</v>
      </c>
      <c r="CU25" s="50">
        <f t="shared" ref="CU25:CU28" si="29">SUM(CP25:CT25)/5</f>
        <v>0.31737151737151736</v>
      </c>
      <c r="CV25" s="17"/>
      <c r="CW25" s="17"/>
      <c r="CX25" s="17"/>
      <c r="CY25" s="17"/>
      <c r="CZ25" s="149" t="str">
        <f t="shared" si="18"/>
        <v>Adobe</v>
      </c>
      <c r="DA25" s="21">
        <f t="shared" ref="DA25:DA28" si="30">$DA$19*DA14</f>
        <v>0.18650088809946713</v>
      </c>
      <c r="DB25" s="22">
        <f t="shared" ref="DB25:DB28" si="31">$DB$19*DB14</f>
        <v>0.21384928716904275</v>
      </c>
      <c r="DC25" s="22">
        <f t="shared" ref="DC25:DC28" si="32">$DC$19*DC14</f>
        <v>0.31468531468531469</v>
      </c>
      <c r="DD25" s="22">
        <f t="shared" ref="DD25:DD28" si="33">$DD$19*DD14</f>
        <v>0.30612244897959184</v>
      </c>
      <c r="DE25" s="22">
        <f t="shared" ref="DE25:DE28" si="34">$DE$19*DE14</f>
        <v>0.28000000000000003</v>
      </c>
      <c r="DF25" s="50">
        <f t="shared" ref="DF25:DF28" si="35">SUM(DA25:DE25)/5</f>
        <v>0.26023158778668332</v>
      </c>
      <c r="DG25" s="17"/>
      <c r="DH25" s="95"/>
    </row>
    <row r="26" spans="2:112" ht="38.1" customHeight="1" x14ac:dyDescent="0.25">
      <c r="B26" s="94"/>
      <c r="E26" s="97"/>
      <c r="F26" s="94"/>
      <c r="G26" s="149" t="str">
        <f>+G15</f>
        <v>de 5 a 10</v>
      </c>
      <c r="H26" s="22">
        <f>$H$19*H15</f>
        <v>0.11737307871448532</v>
      </c>
      <c r="I26" s="22">
        <f>$I$19*I15</f>
        <v>8.4507042253521125E-2</v>
      </c>
      <c r="J26" s="22">
        <f>$J$19*J15</f>
        <v>0.1171875</v>
      </c>
      <c r="K26" s="22">
        <f>$K$19*K15</f>
        <v>0.19565217391304346</v>
      </c>
      <c r="L26" s="22">
        <f>$L$19*L15</f>
        <v>0.20833333333333331</v>
      </c>
      <c r="M26" s="124">
        <f t="shared" si="19"/>
        <v>0.14461062564287666</v>
      </c>
      <c r="N26" s="17"/>
      <c r="O26" s="17"/>
      <c r="P26" s="17"/>
      <c r="Q26" s="17"/>
      <c r="R26" s="162" t="str">
        <f>+R15</f>
        <v>0.2 a 1 m</v>
      </c>
      <c r="S26" s="21">
        <f>$S$19*S15</f>
        <v>9.9841521394611735E-2</v>
      </c>
      <c r="T26" s="22">
        <f>$T$19*T15</f>
        <v>9.9841521394611735E-2</v>
      </c>
      <c r="U26" s="22">
        <f>$U$19*U15</f>
        <v>0.10619469026548674</v>
      </c>
      <c r="V26" s="22">
        <f>$V$19*V15</f>
        <v>0.20689655172413796</v>
      </c>
      <c r="W26" s="22">
        <f>$W$19*W15</f>
        <v>0.21428571428571427</v>
      </c>
      <c r="X26" s="124">
        <f t="shared" si="20"/>
        <v>0.14541199981291247</v>
      </c>
      <c r="Y26" s="17"/>
      <c r="Z26" s="17"/>
      <c r="AA26" s="17"/>
      <c r="AB26" s="95"/>
      <c r="AC26" s="17"/>
      <c r="AD26" s="117"/>
      <c r="AF26" s="162" t="str">
        <f>+AF15</f>
        <v>Número de pisos en la vivienda</v>
      </c>
      <c r="AG26" s="22">
        <f t="shared" si="21"/>
        <v>0.10526315789473684</v>
      </c>
      <c r="AH26" s="22">
        <f t="shared" si="22"/>
        <v>0.10526315789473684</v>
      </c>
      <c r="AI26" s="22">
        <f t="shared" si="23"/>
        <v>0.10869565217391305</v>
      </c>
      <c r="AJ26" s="22">
        <f t="shared" si="24"/>
        <v>0.22727272727272729</v>
      </c>
      <c r="AK26" s="251">
        <f t="shared" si="25"/>
        <v>0.13662367380902851</v>
      </c>
      <c r="AL26" s="17"/>
      <c r="AN26" s="17"/>
      <c r="AO26" s="17"/>
      <c r="AP26" s="95"/>
      <c r="AQ26" s="17"/>
      <c r="AS26" s="94"/>
      <c r="AT26" s="149" t="str">
        <f>+AT15</f>
        <v>Drywall / Madera / Adobe</v>
      </c>
      <c r="AU26" s="21">
        <f>$AU$19*AU15</f>
        <v>0.1119005328596803</v>
      </c>
      <c r="AV26" s="22">
        <f>$AV$19*AV15</f>
        <v>7.128309572301425E-2</v>
      </c>
      <c r="AW26" s="22">
        <f>$AW$19*AW15</f>
        <v>0.1048951048951049</v>
      </c>
      <c r="AX26" s="22">
        <f>$AX$19*AX15</f>
        <v>0.18367346938775511</v>
      </c>
      <c r="AY26" s="22">
        <f>$AY$19*AY15</f>
        <v>0.2</v>
      </c>
      <c r="AZ26" s="52">
        <f t="shared" si="26"/>
        <v>0.13435044057311091</v>
      </c>
      <c r="BA26" s="17"/>
      <c r="BB26" s="17"/>
      <c r="BC26" s="17"/>
      <c r="BD26" s="17"/>
      <c r="BE26" s="149" t="str">
        <f>+BE15</f>
        <v>1 Portón</v>
      </c>
      <c r="BF26" s="21">
        <f>$BF$19*BF15</f>
        <v>0.13606911447084233</v>
      </c>
      <c r="BG26" s="22">
        <f>$BG$19*BG15</f>
        <v>7.128309572301425E-2</v>
      </c>
      <c r="BH26" s="22">
        <f>$BH$19*BH15</f>
        <v>0.1171875</v>
      </c>
      <c r="BI26" s="22">
        <f>$BI$19*BI15</f>
        <v>0.18367346938775511</v>
      </c>
      <c r="BJ26" s="22">
        <f>$BJ$19*BJ15</f>
        <v>0.2</v>
      </c>
      <c r="BK26" s="50">
        <f t="shared" si="27"/>
        <v>0.14164263591632237</v>
      </c>
      <c r="BL26" s="17"/>
      <c r="BM26" s="17"/>
      <c r="BN26" s="17"/>
      <c r="BP26" s="149" t="str">
        <f>+BP15</f>
        <v>Planchas de calamina, fibrocemento o similares</v>
      </c>
      <c r="BQ26" s="21">
        <f>$BQ$19*BQ15</f>
        <v>0.1119005328596803</v>
      </c>
      <c r="BR26" s="22">
        <f>$BR$19*BR15</f>
        <v>7.128309572301425E-2</v>
      </c>
      <c r="BS26" s="22">
        <f>$BS$19*BS15</f>
        <v>0.1048951048951049</v>
      </c>
      <c r="BT26" s="22">
        <f>$BT$19*BT15</f>
        <v>0.18367346938775511</v>
      </c>
      <c r="BU26" s="22">
        <f>$BU$19*BU15</f>
        <v>0.2</v>
      </c>
      <c r="BV26" s="50">
        <f t="shared" si="28"/>
        <v>0.13435044057311091</v>
      </c>
      <c r="BY26" s="149">
        <f>+BY15</f>
        <v>1</v>
      </c>
      <c r="BZ26" s="21">
        <f>$BZ$19*BZ15</f>
        <v>7.6595744680851063E-2</v>
      </c>
      <c r="CA26" s="22">
        <f>$CA$19*CA15</f>
        <v>4.878048780487805E-2</v>
      </c>
      <c r="CB26" s="22">
        <f>$CB$19*CB15</f>
        <v>6.8181818181818177E-2</v>
      </c>
      <c r="CC26" s="22">
        <f>$CC$19*CC15</f>
        <v>0.13636363636363635</v>
      </c>
      <c r="CD26" s="22">
        <f>$CD$19*CD15</f>
        <v>0.13636363636363635</v>
      </c>
      <c r="CE26" s="50">
        <f t="shared" ref="CE26:CE28" si="36">SUM(BZ26:CD26)/5</f>
        <v>9.3257064678963997E-2</v>
      </c>
      <c r="CH26" s="97"/>
      <c r="CJ26" s="94"/>
      <c r="CM26" s="97"/>
      <c r="CN26" s="94"/>
      <c r="CO26" s="149" t="str">
        <f>+CO15</f>
        <v>Muro menor a 0.5 m de altura</v>
      </c>
      <c r="CP26" s="21">
        <f>$CP$19*CP15</f>
        <v>0.10256410256410259</v>
      </c>
      <c r="CQ26" s="22">
        <f>$CQ$19*CQ15</f>
        <v>7.0707070707070704E-2</v>
      </c>
      <c r="CR26" s="22">
        <f>$CR$19*CR15</f>
        <v>9.5238095238095233E-2</v>
      </c>
      <c r="CS26" s="22">
        <f>$CS$19*CS15</f>
        <v>0.19047619047619047</v>
      </c>
      <c r="CT26" s="22">
        <f>$CT$19*CT15</f>
        <v>0.19047619047619047</v>
      </c>
      <c r="CU26" s="50">
        <f t="shared" si="29"/>
        <v>0.12989232989232988</v>
      </c>
      <c r="CV26" s="17"/>
      <c r="CW26" s="17"/>
      <c r="CX26" s="17"/>
      <c r="CY26" s="17"/>
      <c r="CZ26" s="149" t="str">
        <f t="shared" si="18"/>
        <v xml:space="preserve"> Mampostería:
Enrocado con cemento</v>
      </c>
      <c r="DA26" s="21">
        <f t="shared" si="30"/>
        <v>0.1119005328596803</v>
      </c>
      <c r="DB26" s="22">
        <f t="shared" si="31"/>
        <v>7.128309572301425E-2</v>
      </c>
      <c r="DC26" s="22">
        <f t="shared" si="32"/>
        <v>0.1048951048951049</v>
      </c>
      <c r="DD26" s="22">
        <f t="shared" si="33"/>
        <v>0.18367346938775511</v>
      </c>
      <c r="DE26" s="22">
        <f t="shared" si="34"/>
        <v>0.2</v>
      </c>
      <c r="DF26" s="50">
        <f t="shared" si="35"/>
        <v>0.13435044057311091</v>
      </c>
      <c r="DG26" s="17"/>
      <c r="DH26" s="95"/>
    </row>
    <row r="27" spans="2:112" ht="38.1" customHeight="1" x14ac:dyDescent="0.25">
      <c r="B27" s="94"/>
      <c r="E27" s="97"/>
      <c r="F27" s="94"/>
      <c r="G27" s="149" t="str">
        <f>+G16</f>
        <v>de 10 a 15</v>
      </c>
      <c r="H27" s="22">
        <f>$H$19*H16</f>
        <v>8.3837913367489511E-2</v>
      </c>
      <c r="I27" s="22">
        <f>$I$19*I16</f>
        <v>4.2253521126760563E-2</v>
      </c>
      <c r="J27" s="22">
        <f>$J$19*J16</f>
        <v>3.90625E-2</v>
      </c>
      <c r="K27" s="22">
        <f>$K$19*K16</f>
        <v>6.5217391304347824E-2</v>
      </c>
      <c r="L27" s="22">
        <f>$L$19*L16</f>
        <v>0.125</v>
      </c>
      <c r="M27" s="124">
        <f t="shared" si="19"/>
        <v>7.1074265159719582E-2</v>
      </c>
      <c r="N27" s="17"/>
      <c r="O27" s="17"/>
      <c r="P27" s="17"/>
      <c r="Q27" s="17"/>
      <c r="R27" s="162" t="str">
        <f>+R16</f>
        <v>0  a 0.2 m</v>
      </c>
      <c r="S27" s="21">
        <f>$S$19*S16</f>
        <v>5.7052297939778132E-2</v>
      </c>
      <c r="T27" s="22">
        <f>$T$19*T16</f>
        <v>5.7052297939778132E-2</v>
      </c>
      <c r="U27" s="22">
        <f>$U$19*U16</f>
        <v>2.6548672566371685E-2</v>
      </c>
      <c r="V27" s="22">
        <f>$V$19*V16</f>
        <v>5.1724137931034489E-2</v>
      </c>
      <c r="W27" s="22">
        <f>$W$19*W16</f>
        <v>0.10714285714285714</v>
      </c>
      <c r="X27" s="124">
        <f t="shared" si="20"/>
        <v>5.9904052703963914E-2</v>
      </c>
      <c r="Y27" s="17"/>
      <c r="Z27" s="17"/>
      <c r="AA27" s="17"/>
      <c r="AB27" s="95"/>
      <c r="AC27" s="17"/>
      <c r="AD27" s="117"/>
      <c r="AF27" s="162" t="str">
        <f>+AF16</f>
        <v>Accesos expuestos al flujo de detritos</v>
      </c>
      <c r="AG27" s="22">
        <f t="shared" si="21"/>
        <v>5.2631578947368418E-2</v>
      </c>
      <c r="AH27" s="22">
        <f t="shared" si="22"/>
        <v>5.2631578947368418E-2</v>
      </c>
      <c r="AI27" s="22">
        <f t="shared" si="23"/>
        <v>2.1739130434782612E-2</v>
      </c>
      <c r="AJ27" s="22">
        <f t="shared" si="24"/>
        <v>4.5454545454545456E-2</v>
      </c>
      <c r="AK27" s="255">
        <f t="shared" si="25"/>
        <v>4.3114208446016225E-2</v>
      </c>
      <c r="AL27" s="17"/>
      <c r="AN27" s="17"/>
      <c r="AO27" s="17"/>
      <c r="AP27" s="95"/>
      <c r="AQ27" s="17"/>
      <c r="AS27" s="94"/>
      <c r="AT27" s="149" t="str">
        <f>+AT16</f>
        <v xml:space="preserve"> Mampostería:
Enrocado con cemento</v>
      </c>
      <c r="AU27" s="21">
        <f>$AU$19*AU16</f>
        <v>7.9928952042628773E-2</v>
      </c>
      <c r="AV27" s="22">
        <f>$AV$19*AV16</f>
        <v>4.2769857433808553E-2</v>
      </c>
      <c r="AW27" s="22">
        <f>$AW$19*AW16</f>
        <v>3.4965034965034961E-2</v>
      </c>
      <c r="AX27" s="22">
        <f>$AX$19*AX16</f>
        <v>6.1224489795918373E-2</v>
      </c>
      <c r="AY27" s="22">
        <f>$AY$19*AY16</f>
        <v>0.12</v>
      </c>
      <c r="AZ27" s="52">
        <f t="shared" si="26"/>
        <v>6.777766684747813E-2</v>
      </c>
      <c r="BA27" s="17"/>
      <c r="BB27" s="17"/>
      <c r="BC27" s="17"/>
      <c r="BD27" s="17"/>
      <c r="BE27" s="149" t="str">
        <f>+BE16</f>
        <v>1 puerta</v>
      </c>
      <c r="BF27" s="21">
        <f>$BF$19*BF16</f>
        <v>7.775377969762419E-2</v>
      </c>
      <c r="BG27" s="22">
        <f>$BG$19*BG16</f>
        <v>4.2769857433808553E-2</v>
      </c>
      <c r="BH27" s="22">
        <f>$BH$19*BH16</f>
        <v>3.90625E-2</v>
      </c>
      <c r="BI27" s="22">
        <f>$BI$19*BI16</f>
        <v>6.1224489795918373E-2</v>
      </c>
      <c r="BJ27" s="22">
        <f>$BJ$19*BJ16</f>
        <v>0.12</v>
      </c>
      <c r="BK27" s="50">
        <f t="shared" si="27"/>
        <v>6.8162125385470215E-2</v>
      </c>
      <c r="BL27" s="17"/>
      <c r="BM27" s="17"/>
      <c r="BN27" s="17"/>
      <c r="BP27" s="149" t="str">
        <f>+BP16</f>
        <v>Drywall / Madera</v>
      </c>
      <c r="BQ27" s="21">
        <f>$BQ$19*BQ16</f>
        <v>7.9928952042628773E-2</v>
      </c>
      <c r="BR27" s="22">
        <f>$BR$19*BR16</f>
        <v>4.2769857433808553E-2</v>
      </c>
      <c r="BS27" s="22">
        <f>$BS$19*BS16</f>
        <v>3.4965034965034961E-2</v>
      </c>
      <c r="BT27" s="22">
        <f>$BT$19*BT16</f>
        <v>6.1224489795918373E-2</v>
      </c>
      <c r="BU27" s="22">
        <f>$BU$19*BU16</f>
        <v>0.12</v>
      </c>
      <c r="BV27" s="50">
        <f t="shared" si="28"/>
        <v>6.777766684747813E-2</v>
      </c>
      <c r="BY27" s="149">
        <f>+BY16</f>
        <v>2</v>
      </c>
      <c r="BZ27" s="21">
        <f>$BZ$19*BZ16</f>
        <v>5.9574468085106379E-2</v>
      </c>
      <c r="CA27" s="22">
        <f>$CA$19*CA16</f>
        <v>3.6585365853658541E-2</v>
      </c>
      <c r="CB27" s="22">
        <f>$CB$19*CB16</f>
        <v>2.2727272727272724E-2</v>
      </c>
      <c r="CC27" s="22">
        <f>$CC$19*CC16</f>
        <v>4.5454545454545456E-2</v>
      </c>
      <c r="CD27" s="22">
        <f>$CD$19*CD16</f>
        <v>4.5454545454545456E-2</v>
      </c>
      <c r="CE27" s="50">
        <f t="shared" si="36"/>
        <v>4.1959239515025712E-2</v>
      </c>
      <c r="CH27" s="97"/>
      <c r="CJ27" s="94"/>
      <c r="CM27" s="97"/>
      <c r="CN27" s="94"/>
      <c r="CO27" s="149" t="str">
        <f>+CO16</f>
        <v>Muro entre 0.5 a 1.5 m de altura</v>
      </c>
      <c r="CP27" s="21">
        <f>$CP$19*CP16</f>
        <v>6.4102564102564111E-2</v>
      </c>
      <c r="CQ27" s="22">
        <f>$CQ$19*CQ16</f>
        <v>4.0404040404040401E-2</v>
      </c>
      <c r="CR27" s="22">
        <f>$CR$19*CR16</f>
        <v>2.3809523809523808E-2</v>
      </c>
      <c r="CS27" s="22">
        <f>$CS$19*CS16</f>
        <v>4.7619047619047616E-2</v>
      </c>
      <c r="CT27" s="22">
        <f>$CT$19*CT16</f>
        <v>4.7619047619047616E-2</v>
      </c>
      <c r="CU27" s="50">
        <f t="shared" si="29"/>
        <v>4.4710844710844709E-2</v>
      </c>
      <c r="CV27" s="17"/>
      <c r="CW27" s="17"/>
      <c r="CX27" s="17"/>
      <c r="CY27" s="17"/>
      <c r="CZ27" s="149" t="str">
        <f t="shared" si="18"/>
        <v>Ladrillo con cemento</v>
      </c>
      <c r="DA27" s="21">
        <f t="shared" si="30"/>
        <v>7.9928952042628773E-2</v>
      </c>
      <c r="DB27" s="22">
        <f t="shared" si="31"/>
        <v>4.2769857433808553E-2</v>
      </c>
      <c r="DC27" s="22">
        <f t="shared" si="32"/>
        <v>3.4965034965034961E-2</v>
      </c>
      <c r="DD27" s="22">
        <f t="shared" si="33"/>
        <v>6.1224489795918373E-2</v>
      </c>
      <c r="DE27" s="22">
        <f t="shared" si="34"/>
        <v>0.12</v>
      </c>
      <c r="DF27" s="50">
        <f t="shared" si="35"/>
        <v>6.777766684747813E-2</v>
      </c>
      <c r="DG27" s="17"/>
      <c r="DH27" s="95"/>
    </row>
    <row r="28" spans="2:112" ht="38.1" customHeight="1" x14ac:dyDescent="0.25">
      <c r="B28" s="94"/>
      <c r="E28" s="97"/>
      <c r="F28" s="94"/>
      <c r="G28" s="149" t="str">
        <f>+G17</f>
        <v>&gt; 15 m</v>
      </c>
      <c r="H28" s="22">
        <f>$H$19*H17</f>
        <v>6.520726595249185E-2</v>
      </c>
      <c r="I28" s="22">
        <f>$I$19*I17</f>
        <v>2.8169014084507039E-2</v>
      </c>
      <c r="J28" s="22">
        <f>$J$19*J17</f>
        <v>2.34375E-2</v>
      </c>
      <c r="K28" s="22">
        <f>$K$19*K17</f>
        <v>2.1739130434782608E-2</v>
      </c>
      <c r="L28" s="22">
        <f>$L$19*L17</f>
        <v>4.1666666666666664E-2</v>
      </c>
      <c r="M28" s="124">
        <f t="shared" si="19"/>
        <v>3.604391542768963E-2</v>
      </c>
      <c r="N28" s="17"/>
      <c r="O28" s="17"/>
      <c r="P28" s="17"/>
      <c r="Q28" s="17"/>
      <c r="R28" s="162" t="str">
        <f>+R17</f>
        <v>&lt; 0 m</v>
      </c>
      <c r="S28" s="21">
        <f>$S$19*S17</f>
        <v>4.4374009508716325E-2</v>
      </c>
      <c r="T28" s="22">
        <f>$T$19*T17</f>
        <v>4.4374009508716325E-2</v>
      </c>
      <c r="U28" s="22">
        <f>$U$19*U17</f>
        <v>1.7699115044247787E-2</v>
      </c>
      <c r="V28" s="22">
        <f>$V$19*V17</f>
        <v>1.7241379310344827E-2</v>
      </c>
      <c r="W28" s="22">
        <f>$W$19*W17</f>
        <v>3.5714285714285712E-2</v>
      </c>
      <c r="X28" s="124">
        <f t="shared" si="20"/>
        <v>3.1880559817262198E-2</v>
      </c>
      <c r="Y28" s="17"/>
      <c r="Z28" s="17"/>
      <c r="AA28" s="17"/>
      <c r="AB28" s="95"/>
      <c r="AC28" s="17"/>
      <c r="AD28" s="117"/>
      <c r="AF28" s="149" t="s">
        <v>1</v>
      </c>
      <c r="AG28" s="251">
        <v>0.99999999999999989</v>
      </c>
      <c r="AH28" s="251">
        <v>0.99999999999999989</v>
      </c>
      <c r="AI28" s="251">
        <v>0.99999999999999989</v>
      </c>
      <c r="AJ28" s="251">
        <v>0.99999999999999989</v>
      </c>
      <c r="AK28" s="251">
        <f>SUM(AK24:AK27)</f>
        <v>1.0000000000000002</v>
      </c>
      <c r="AL28" s="17"/>
      <c r="AN28" s="17"/>
      <c r="AO28" s="17"/>
      <c r="AP28" s="95"/>
      <c r="AQ28" s="17"/>
      <c r="AS28" s="94"/>
      <c r="AT28" s="149" t="str">
        <f>+AT17</f>
        <v>Concreto / Ladrillo</v>
      </c>
      <c r="AU28" s="21">
        <f>$AU$19*AU17</f>
        <v>6.216696269982238E-2</v>
      </c>
      <c r="AV28" s="22">
        <f>$AV$19*AV17</f>
        <v>3.0549898167006106E-2</v>
      </c>
      <c r="AW28" s="22">
        <f>$AW$19*AW17</f>
        <v>2.097902097902098E-2</v>
      </c>
      <c r="AX28" s="22">
        <f>$AX$19*AX17</f>
        <v>2.0408163265306124E-2</v>
      </c>
      <c r="AY28" s="22">
        <f>$AY$19*AY17</f>
        <v>0.04</v>
      </c>
      <c r="AZ28" s="52">
        <f t="shared" si="26"/>
        <v>3.4820809022231121E-2</v>
      </c>
      <c r="BA28" s="17"/>
      <c r="BB28" s="17"/>
      <c r="BC28" s="17"/>
      <c r="BD28" s="17"/>
      <c r="BE28" s="149" t="str">
        <f>+BE17</f>
        <v>Ningún acceso</v>
      </c>
      <c r="BF28" s="21">
        <f>$BF$19*BF17</f>
        <v>6.0475161987041032E-2</v>
      </c>
      <c r="BG28" s="22">
        <f>$BG$19*BG17</f>
        <v>3.0549898167006106E-2</v>
      </c>
      <c r="BH28" s="22">
        <f>$BH$19*BH17</f>
        <v>2.34375E-2</v>
      </c>
      <c r="BI28" s="22">
        <f>$BI$19*BI17</f>
        <v>2.0408163265306124E-2</v>
      </c>
      <c r="BJ28" s="22">
        <f>$BJ$19*BJ17</f>
        <v>0.04</v>
      </c>
      <c r="BK28" s="50">
        <f t="shared" si="27"/>
        <v>3.4974144683870653E-2</v>
      </c>
      <c r="BL28" s="17"/>
      <c r="BM28" s="17"/>
      <c r="BN28" s="17"/>
      <c r="BP28" s="149" t="str">
        <f>+BP17</f>
        <v>Aligerado, Concreto armado</v>
      </c>
      <c r="BQ28" s="21">
        <f>$BQ$19*BQ17</f>
        <v>6.216696269982238E-2</v>
      </c>
      <c r="BR28" s="22">
        <f>$BR$19*BR17</f>
        <v>3.0549898167006106E-2</v>
      </c>
      <c r="BS28" s="22">
        <f>$BS$19*BS17</f>
        <v>2.097902097902098E-2</v>
      </c>
      <c r="BT28" s="22">
        <f>$BT$19*BT17</f>
        <v>2.0408163265306124E-2</v>
      </c>
      <c r="BU28" s="22">
        <f>$BU$19*BU17</f>
        <v>0.04</v>
      </c>
      <c r="BV28" s="50">
        <f t="shared" si="28"/>
        <v>3.4820809022231121E-2</v>
      </c>
      <c r="BY28" s="149" t="str">
        <f>+BY17</f>
        <v>más de 2</v>
      </c>
      <c r="BZ28" s="21">
        <f>$BZ$19*BZ17</f>
        <v>5.9574468085106379E-2</v>
      </c>
      <c r="CA28" s="22">
        <f>$CA$19*CA17</f>
        <v>3.6585365853658541E-2</v>
      </c>
      <c r="CB28" s="22">
        <f>$CB$19*CB17</f>
        <v>2.2727272727272724E-2</v>
      </c>
      <c r="CC28" s="22">
        <f>$CC$19*CC17</f>
        <v>4.5454545454545456E-2</v>
      </c>
      <c r="CD28" s="22">
        <f>$CD$19*CD17</f>
        <v>4.5454545454545456E-2</v>
      </c>
      <c r="CE28" s="50">
        <f t="shared" si="36"/>
        <v>4.1959239515025712E-2</v>
      </c>
      <c r="CH28" s="97"/>
      <c r="CJ28" s="94"/>
      <c r="CM28" s="97"/>
      <c r="CN28" s="94"/>
      <c r="CO28" s="149" t="str">
        <f>+CO17</f>
        <v>Muro mayor a 1.5 m de altura</v>
      </c>
      <c r="CP28" s="21">
        <f>$CP$19*CP17</f>
        <v>6.4102564102564111E-2</v>
      </c>
      <c r="CQ28" s="22">
        <f>$CQ$19*CQ17</f>
        <v>4.0404040404040401E-2</v>
      </c>
      <c r="CR28" s="22">
        <f>$CR$19*CR17</f>
        <v>2.3809523809523808E-2</v>
      </c>
      <c r="CS28" s="22">
        <f>$CS$19*CS17</f>
        <v>4.7619047619047616E-2</v>
      </c>
      <c r="CT28" s="22">
        <f>$CT$19*CT17</f>
        <v>4.7619047619047616E-2</v>
      </c>
      <c r="CU28" s="50">
        <f t="shared" si="29"/>
        <v>4.4710844710844709E-2</v>
      </c>
      <c r="CV28" s="17"/>
      <c r="CW28" s="17"/>
      <c r="CX28" s="17"/>
      <c r="CY28" s="17"/>
      <c r="CZ28" s="149" t="str">
        <f t="shared" si="18"/>
        <v>Concreto</v>
      </c>
      <c r="DA28" s="21">
        <f t="shared" si="30"/>
        <v>6.216696269982238E-2</v>
      </c>
      <c r="DB28" s="22">
        <f t="shared" si="31"/>
        <v>3.0549898167006106E-2</v>
      </c>
      <c r="DC28" s="22">
        <f t="shared" si="32"/>
        <v>2.097902097902098E-2</v>
      </c>
      <c r="DD28" s="22">
        <f t="shared" si="33"/>
        <v>2.0408163265306124E-2</v>
      </c>
      <c r="DE28" s="22">
        <f t="shared" si="34"/>
        <v>0.04</v>
      </c>
      <c r="DF28" s="50">
        <f t="shared" si="35"/>
        <v>3.4820809022231121E-2</v>
      </c>
      <c r="DG28" s="17"/>
      <c r="DH28" s="95"/>
    </row>
    <row r="29" spans="2:112" ht="38.1" customHeight="1" x14ac:dyDescent="0.25">
      <c r="B29" s="94"/>
      <c r="E29" s="97"/>
      <c r="F29" s="94"/>
      <c r="G29" s="149" t="s">
        <v>1</v>
      </c>
      <c r="H29" s="233">
        <f>SUM(H24:H28)</f>
        <v>0.99999999999999989</v>
      </c>
      <c r="I29" s="233">
        <f t="shared" ref="I29:M29" si="37">SUM(I24:I28)</f>
        <v>1</v>
      </c>
      <c r="J29" s="233">
        <f t="shared" si="37"/>
        <v>1</v>
      </c>
      <c r="K29" s="233">
        <f t="shared" si="37"/>
        <v>0.99999999999999989</v>
      </c>
      <c r="L29" s="233">
        <f>SUM(L24:L28)</f>
        <v>0.99999999999999989</v>
      </c>
      <c r="M29" s="125">
        <f t="shared" si="37"/>
        <v>0.99999999999999989</v>
      </c>
      <c r="N29" s="17"/>
      <c r="O29" s="17"/>
      <c r="P29" s="17"/>
      <c r="Q29" s="17"/>
      <c r="R29" s="162" t="s">
        <v>1</v>
      </c>
      <c r="S29" s="278">
        <f>SUM(S24:S28)</f>
        <v>1.0000000000000002</v>
      </c>
      <c r="T29" s="233">
        <f t="shared" ref="T29:X29" si="38">SUM(T24:T28)</f>
        <v>1.0000000000000002</v>
      </c>
      <c r="U29" s="233">
        <f t="shared" si="38"/>
        <v>1.0000000000000002</v>
      </c>
      <c r="V29" s="233">
        <f t="shared" si="38"/>
        <v>1</v>
      </c>
      <c r="W29" s="233">
        <f t="shared" si="38"/>
        <v>0.99999999999999989</v>
      </c>
      <c r="X29" s="125">
        <f t="shared" si="38"/>
        <v>1</v>
      </c>
      <c r="Y29" s="17"/>
      <c r="Z29" s="17"/>
      <c r="AA29" s="17"/>
      <c r="AB29" s="95"/>
      <c r="AC29" s="17"/>
      <c r="AD29" s="117"/>
      <c r="AK29" s="17"/>
      <c r="AL29" s="17"/>
      <c r="AN29" s="17"/>
      <c r="AO29" s="17"/>
      <c r="AP29" s="95"/>
      <c r="AQ29" s="17"/>
      <c r="AS29" s="94"/>
      <c r="AT29" s="149" t="s">
        <v>1</v>
      </c>
      <c r="AU29" s="52">
        <f>SUM(AU24:AU28)</f>
        <v>0.99999999999999989</v>
      </c>
      <c r="AV29" s="52">
        <f t="shared" ref="AV29:AZ29" si="39">SUM(AV24:AV28)</f>
        <v>1</v>
      </c>
      <c r="AW29" s="52">
        <f t="shared" si="39"/>
        <v>1</v>
      </c>
      <c r="AX29" s="52">
        <f t="shared" si="39"/>
        <v>1</v>
      </c>
      <c r="AY29" s="52">
        <f t="shared" si="39"/>
        <v>1</v>
      </c>
      <c r="AZ29" s="52">
        <f t="shared" si="39"/>
        <v>1</v>
      </c>
      <c r="BA29" s="17"/>
      <c r="BB29" s="17"/>
      <c r="BC29" s="17"/>
      <c r="BD29" s="17"/>
      <c r="BE29" s="149" t="s">
        <v>1</v>
      </c>
      <c r="BF29" s="52">
        <f>SUM(BF24:BF28)</f>
        <v>1</v>
      </c>
      <c r="BG29" s="52">
        <f t="shared" ref="BG29:BK29" si="40">SUM(BG24:BG28)</f>
        <v>1</v>
      </c>
      <c r="BH29" s="52">
        <f t="shared" si="40"/>
        <v>1</v>
      </c>
      <c r="BI29" s="52">
        <f t="shared" si="40"/>
        <v>1</v>
      </c>
      <c r="BJ29" s="52">
        <f t="shared" si="40"/>
        <v>1</v>
      </c>
      <c r="BK29" s="52">
        <f t="shared" si="40"/>
        <v>1</v>
      </c>
      <c r="BL29" s="17"/>
      <c r="BM29" s="17"/>
      <c r="BN29" s="17"/>
      <c r="BP29" s="149" t="s">
        <v>1</v>
      </c>
      <c r="BQ29" s="52">
        <f>SUM(BQ24:BQ28)</f>
        <v>0.99999999999999989</v>
      </c>
      <c r="BR29" s="52">
        <f t="shared" ref="BR29:BV29" si="41">SUM(BR24:BR28)</f>
        <v>1</v>
      </c>
      <c r="BS29" s="52">
        <f t="shared" si="41"/>
        <v>1</v>
      </c>
      <c r="BT29" s="52">
        <f t="shared" si="41"/>
        <v>1</v>
      </c>
      <c r="BU29" s="52">
        <f t="shared" si="41"/>
        <v>1</v>
      </c>
      <c r="BV29" s="52">
        <f t="shared" si="41"/>
        <v>1</v>
      </c>
      <c r="BY29" s="149" t="s">
        <v>1</v>
      </c>
      <c r="BZ29" s="52">
        <f>SUM(BZ24:BZ28)</f>
        <v>0.99999999999999989</v>
      </c>
      <c r="CA29" s="52">
        <f t="shared" ref="CA29:CE29" si="42">SUM(CA24:CA28)</f>
        <v>1.0000000000000002</v>
      </c>
      <c r="CB29" s="52">
        <f t="shared" si="42"/>
        <v>0.99999999999999978</v>
      </c>
      <c r="CC29" s="52">
        <f t="shared" si="42"/>
        <v>0.99999999999999989</v>
      </c>
      <c r="CD29" s="52">
        <f t="shared" si="42"/>
        <v>0.99999999999999989</v>
      </c>
      <c r="CE29" s="52">
        <f t="shared" si="42"/>
        <v>0.99999999999999989</v>
      </c>
      <c r="CH29" s="97"/>
      <c r="CJ29" s="94"/>
      <c r="CM29" s="97"/>
      <c r="CN29" s="94"/>
      <c r="CO29" s="162" t="s">
        <v>1</v>
      </c>
      <c r="CP29" s="52">
        <f>SUM(CP24:CP28)</f>
        <v>1.0000000000000002</v>
      </c>
      <c r="CQ29" s="52">
        <f t="shared" ref="CQ29:CU29" si="43">SUM(CQ24:CQ28)</f>
        <v>1</v>
      </c>
      <c r="CR29" s="52">
        <f t="shared" si="43"/>
        <v>1</v>
      </c>
      <c r="CS29" s="52">
        <f t="shared" si="43"/>
        <v>1</v>
      </c>
      <c r="CT29" s="52">
        <f t="shared" si="43"/>
        <v>1</v>
      </c>
      <c r="CU29" s="52">
        <f t="shared" si="43"/>
        <v>1</v>
      </c>
      <c r="CV29" s="17"/>
      <c r="CW29" s="17"/>
      <c r="CX29" s="17"/>
      <c r="CY29" s="17"/>
      <c r="CZ29" s="162" t="s">
        <v>1</v>
      </c>
      <c r="DA29" s="52">
        <f>SUM(DA24:DA28)</f>
        <v>0.99999999999999989</v>
      </c>
      <c r="DB29" s="52">
        <f t="shared" ref="DB29:DE29" si="44">SUM(DB24:DB28)</f>
        <v>1</v>
      </c>
      <c r="DC29" s="52">
        <f>SUM(DC24:DC28)</f>
        <v>1</v>
      </c>
      <c r="DD29" s="52">
        <f t="shared" si="44"/>
        <v>1</v>
      </c>
      <c r="DE29" s="52">
        <f t="shared" si="44"/>
        <v>1</v>
      </c>
      <c r="DF29" s="52">
        <f>SUM(DF24:DF28)</f>
        <v>1</v>
      </c>
      <c r="DG29" s="17"/>
      <c r="DH29" s="95"/>
    </row>
    <row r="30" spans="2:112" ht="38.1" customHeight="1" x14ac:dyDescent="0.25">
      <c r="B30" s="94"/>
      <c r="E30" s="97"/>
      <c r="F30" s="94"/>
      <c r="N30" s="17"/>
      <c r="O30" s="17"/>
      <c r="P30" s="17"/>
      <c r="Q30" s="17"/>
      <c r="Y30" s="17"/>
      <c r="Z30" s="17"/>
      <c r="AA30" s="17"/>
      <c r="AB30" s="95"/>
      <c r="AC30" s="17"/>
      <c r="AD30" s="117"/>
      <c r="AH30" s="22"/>
      <c r="AI30" s="22"/>
      <c r="AJ30" s="22"/>
      <c r="AK30" s="149" t="s">
        <v>15</v>
      </c>
      <c r="AL30" s="17"/>
      <c r="AN30" s="17"/>
      <c r="AO30" s="17"/>
      <c r="AP30" s="95"/>
      <c r="AQ30" s="17"/>
      <c r="AS30" s="94"/>
      <c r="BA30" s="17"/>
      <c r="BB30" s="17"/>
      <c r="BC30" s="17"/>
      <c r="BD30" s="17"/>
      <c r="BL30" s="17"/>
      <c r="BM30" s="17"/>
      <c r="BN30" s="17"/>
      <c r="BW30" s="22"/>
      <c r="BX30" s="22"/>
      <c r="CH30" s="97"/>
      <c r="CJ30" s="94"/>
      <c r="CM30" s="97"/>
      <c r="CN30" s="94"/>
      <c r="CV30" s="17"/>
      <c r="CW30" s="17"/>
      <c r="CX30" s="17"/>
      <c r="CY30" s="17"/>
      <c r="DG30" s="17"/>
      <c r="DH30" s="95"/>
    </row>
    <row r="31" spans="2:112" ht="38.1" customHeight="1" x14ac:dyDescent="0.25">
      <c r="B31" s="94"/>
      <c r="E31" s="97"/>
      <c r="F31" s="94"/>
      <c r="I31" s="22"/>
      <c r="J31" s="22"/>
      <c r="K31" s="22"/>
      <c r="L31" s="22"/>
      <c r="M31" s="164" t="s">
        <v>12</v>
      </c>
      <c r="N31" s="17"/>
      <c r="O31" s="17"/>
      <c r="P31" s="17"/>
      <c r="Q31" s="17"/>
      <c r="U31" s="22"/>
      <c r="V31" s="22"/>
      <c r="W31" s="22"/>
      <c r="X31" s="149" t="s">
        <v>12</v>
      </c>
      <c r="Z31" s="17"/>
      <c r="AA31" s="17"/>
      <c r="AB31" s="95"/>
      <c r="AC31" s="17"/>
      <c r="AD31" s="117"/>
      <c r="AE31" s="25"/>
      <c r="AF31" s="22"/>
      <c r="AG31" s="22"/>
      <c r="AH31" s="22"/>
      <c r="AI31" s="22"/>
      <c r="AJ31" s="22"/>
      <c r="AK31" s="252">
        <f>AK24*100</f>
        <v>41.013105887247768</v>
      </c>
      <c r="AL31" s="17"/>
      <c r="AN31" s="17"/>
      <c r="AO31" s="17"/>
      <c r="AP31" s="95"/>
      <c r="AQ31" s="17"/>
      <c r="AS31" s="94"/>
      <c r="AV31" s="22"/>
      <c r="AW31" s="22"/>
      <c r="AX31" s="22"/>
      <c r="AY31" s="22"/>
      <c r="AZ31" s="149" t="s">
        <v>12</v>
      </c>
      <c r="BA31" s="17"/>
      <c r="BB31" s="17"/>
      <c r="BC31" s="17"/>
      <c r="BD31" s="17"/>
      <c r="BE31" s="33"/>
      <c r="BF31" s="22"/>
      <c r="BG31" s="22"/>
      <c r="BH31" s="22"/>
      <c r="BI31" s="22"/>
      <c r="BJ31" s="22"/>
      <c r="BK31" s="149" t="s">
        <v>12</v>
      </c>
      <c r="BL31" s="17"/>
      <c r="BM31" s="17"/>
      <c r="BN31" s="17"/>
      <c r="BR31" s="22"/>
      <c r="BS31" s="22"/>
      <c r="BT31" s="22"/>
      <c r="BU31" s="22"/>
      <c r="BV31" s="149" t="s">
        <v>12</v>
      </c>
      <c r="CA31" s="17"/>
      <c r="CB31" s="22"/>
      <c r="CC31" s="22"/>
      <c r="CD31" s="22"/>
      <c r="CE31" s="149" t="s">
        <v>12</v>
      </c>
      <c r="CF31" s="17"/>
      <c r="CG31" s="22"/>
      <c r="CH31" s="275"/>
      <c r="CJ31" s="94"/>
      <c r="CM31" s="97"/>
      <c r="CN31" s="94"/>
      <c r="CO31" s="33"/>
      <c r="CP31" s="22"/>
      <c r="CQ31" s="22"/>
      <c r="CR31" s="22"/>
      <c r="CS31" s="22"/>
      <c r="CT31" s="22"/>
      <c r="CU31" s="149" t="s">
        <v>12</v>
      </c>
      <c r="CV31" s="17"/>
      <c r="CW31" s="17"/>
      <c r="CX31" s="17"/>
      <c r="CY31" s="17"/>
      <c r="CZ31" s="33"/>
      <c r="DA31" s="22"/>
      <c r="DB31" s="22"/>
      <c r="DC31" s="22"/>
      <c r="DD31" s="22"/>
      <c r="DE31" s="22"/>
      <c r="DF31" s="149" t="s">
        <v>12</v>
      </c>
      <c r="DG31" s="17"/>
      <c r="DH31" s="95"/>
    </row>
    <row r="32" spans="2:112" ht="38.1" customHeight="1" x14ac:dyDescent="0.25">
      <c r="B32" s="94"/>
      <c r="E32" s="97"/>
      <c r="F32" s="94"/>
      <c r="I32" s="22"/>
      <c r="J32" s="22"/>
      <c r="K32" s="22"/>
      <c r="L32" s="22"/>
      <c r="M32" s="57">
        <f>M24*100</f>
        <v>53.607619414620601</v>
      </c>
      <c r="N32" s="17"/>
      <c r="O32" s="17"/>
      <c r="P32" s="17"/>
      <c r="Q32" s="17"/>
      <c r="U32" s="22"/>
      <c r="V32" s="22"/>
      <c r="W32" s="22"/>
      <c r="X32" s="57">
        <f>X24*100</f>
        <v>38.140169383293077</v>
      </c>
      <c r="Z32" s="17"/>
      <c r="AA32" s="17"/>
      <c r="AB32" s="95"/>
      <c r="AC32" s="17"/>
      <c r="AD32" s="117"/>
      <c r="AE32" s="25"/>
      <c r="AF32" s="22"/>
      <c r="AG32" s="22"/>
      <c r="AH32" s="22"/>
      <c r="AI32" s="22"/>
      <c r="AJ32" s="22"/>
      <c r="AK32" s="253">
        <f>AK25*100</f>
        <v>41.013105887247768</v>
      </c>
      <c r="AL32" s="17"/>
      <c r="AN32" s="17"/>
      <c r="AO32" s="17"/>
      <c r="AP32" s="95"/>
      <c r="AQ32" s="17"/>
      <c r="AS32" s="94"/>
      <c r="AV32" s="22"/>
      <c r="AW32" s="22"/>
      <c r="AX32" s="22"/>
      <c r="AY32" s="22"/>
      <c r="AZ32" s="56">
        <f>AZ24*100</f>
        <v>50.281949577049659</v>
      </c>
      <c r="BA32" s="17"/>
      <c r="BB32" s="17"/>
      <c r="BC32" s="17"/>
      <c r="BD32" s="17"/>
      <c r="BE32" s="33"/>
      <c r="BF32" s="22"/>
      <c r="BG32" s="22"/>
      <c r="BH32" s="22"/>
      <c r="BI32" s="22"/>
      <c r="BJ32" s="22"/>
      <c r="BK32" s="56">
        <f>BK24*100</f>
        <v>48.862914959238523</v>
      </c>
      <c r="BL32" s="17"/>
      <c r="BM32" s="17"/>
      <c r="BN32" s="17"/>
      <c r="BR32" s="22"/>
      <c r="BS32" s="22"/>
      <c r="BT32" s="22"/>
      <c r="BU32" s="22"/>
      <c r="BV32" s="56">
        <f>BV24*100</f>
        <v>50.281949577049659</v>
      </c>
      <c r="CA32" s="17"/>
      <c r="CB32" s="22"/>
      <c r="CC32" s="22"/>
      <c r="CD32" s="22"/>
      <c r="CE32" s="56">
        <f>CE24*100</f>
        <v>48.339812237580794</v>
      </c>
      <c r="CF32" s="17"/>
      <c r="CH32" s="97"/>
      <c r="CJ32" s="94"/>
      <c r="CM32" s="97"/>
      <c r="CN32" s="94"/>
      <c r="CO32" s="33"/>
      <c r="CP32" s="22"/>
      <c r="CQ32" s="22"/>
      <c r="CR32" s="22"/>
      <c r="CS32" s="22"/>
      <c r="CT32" s="22"/>
      <c r="CU32" s="56">
        <f>CU24*100</f>
        <v>46.331446331446337</v>
      </c>
      <c r="CV32" s="17"/>
      <c r="CW32" s="17"/>
      <c r="CX32" s="17"/>
      <c r="CY32" s="17"/>
      <c r="CZ32" s="33"/>
      <c r="DA32" s="22"/>
      <c r="DB32" s="22"/>
      <c r="DC32" s="22"/>
      <c r="DD32" s="22"/>
      <c r="DE32" s="22"/>
      <c r="DF32" s="56">
        <f>DF24*100</f>
        <v>50.281949577049659</v>
      </c>
      <c r="DG32" s="17"/>
      <c r="DH32" s="95"/>
    </row>
    <row r="33" spans="2:112" ht="38.1" customHeight="1" x14ac:dyDescent="0.25">
      <c r="B33" s="94"/>
      <c r="E33" s="97"/>
      <c r="F33" s="94"/>
      <c r="G33" s="33"/>
      <c r="H33" s="22"/>
      <c r="I33" s="22"/>
      <c r="J33" s="22"/>
      <c r="K33" s="22"/>
      <c r="L33" s="22"/>
      <c r="M33" s="57">
        <f>M25*100</f>
        <v>21.219499962350806</v>
      </c>
      <c r="N33" s="17"/>
      <c r="O33" s="17"/>
      <c r="P33" s="17"/>
      <c r="Q33" s="17"/>
      <c r="R33" s="33"/>
      <c r="S33" s="22"/>
      <c r="T33" s="22"/>
      <c r="U33" s="22"/>
      <c r="V33" s="22"/>
      <c r="W33" s="22"/>
      <c r="X33" s="57">
        <f>X25*100</f>
        <v>38.140169383293077</v>
      </c>
      <c r="Z33" s="17"/>
      <c r="AA33" s="17"/>
      <c r="AB33" s="95"/>
      <c r="AC33" s="17"/>
      <c r="AD33" s="117"/>
      <c r="AE33" s="25"/>
      <c r="AF33" s="22"/>
      <c r="AH33" s="22"/>
      <c r="AI33" s="22"/>
      <c r="AJ33" s="22"/>
      <c r="AK33" s="253">
        <f>AK26*100</f>
        <v>13.66236738090285</v>
      </c>
      <c r="AL33" s="17"/>
      <c r="AN33" s="17"/>
      <c r="AO33" s="17"/>
      <c r="AP33" s="95"/>
      <c r="AQ33" s="17"/>
      <c r="AS33" s="94"/>
      <c r="AT33" s="33"/>
      <c r="AU33" s="22"/>
      <c r="AV33" s="22"/>
      <c r="AW33" s="22"/>
      <c r="AX33" s="22"/>
      <c r="AY33" s="22"/>
      <c r="AZ33" s="57">
        <f>AZ25*100</f>
        <v>26.023158778668332</v>
      </c>
      <c r="BA33" s="17"/>
      <c r="BB33" s="17"/>
      <c r="BC33" s="17"/>
      <c r="BD33" s="17"/>
      <c r="BE33" s="33"/>
      <c r="BF33" s="22"/>
      <c r="BG33" s="22"/>
      <c r="BH33" s="22"/>
      <c r="BI33" s="22"/>
      <c r="BJ33" s="22"/>
      <c r="BK33" s="57">
        <f>BK25*100</f>
        <v>26.659194442195155</v>
      </c>
      <c r="BL33" s="17"/>
      <c r="BM33" s="17"/>
      <c r="BN33" s="17"/>
      <c r="BR33" s="22"/>
      <c r="BS33" s="22"/>
      <c r="BT33" s="22"/>
      <c r="BU33" s="22"/>
      <c r="BV33" s="57">
        <f>BV25*100</f>
        <v>26.023158778668332</v>
      </c>
      <c r="CA33" s="17"/>
      <c r="CB33" s="22"/>
      <c r="CC33" s="22"/>
      <c r="CD33" s="22"/>
      <c r="CE33" s="57">
        <f>CE25*100</f>
        <v>33.942633391517667</v>
      </c>
      <c r="CF33" s="17"/>
      <c r="CH33" s="97"/>
      <c r="CJ33" s="94"/>
      <c r="CM33" s="97"/>
      <c r="CN33" s="94"/>
      <c r="CO33" s="33"/>
      <c r="CP33" s="22"/>
      <c r="CQ33" s="22"/>
      <c r="CR33" s="22"/>
      <c r="CS33" s="22"/>
      <c r="CT33" s="22"/>
      <c r="CU33" s="57">
        <f>CU25*100</f>
        <v>31.737151737151738</v>
      </c>
      <c r="CV33" s="17"/>
      <c r="CW33" s="17"/>
      <c r="CX33" s="17"/>
      <c r="CY33" s="17"/>
      <c r="CZ33" s="33"/>
      <c r="DA33" s="22"/>
      <c r="DB33" s="22"/>
      <c r="DC33" s="22"/>
      <c r="DD33" s="22"/>
      <c r="DE33" s="22"/>
      <c r="DF33" s="57">
        <f>DF25*100</f>
        <v>26.023158778668332</v>
      </c>
      <c r="DG33" s="17"/>
      <c r="DH33" s="95"/>
    </row>
    <row r="34" spans="2:112" ht="38.1" customHeight="1" x14ac:dyDescent="0.25">
      <c r="B34" s="94"/>
      <c r="E34" s="97"/>
      <c r="F34" s="94"/>
      <c r="G34" s="33"/>
      <c r="H34" s="22"/>
      <c r="I34" s="22"/>
      <c r="J34" s="22"/>
      <c r="K34" s="22"/>
      <c r="L34" s="22"/>
      <c r="M34" s="57">
        <f>M26*100</f>
        <v>14.461062564287666</v>
      </c>
      <c r="N34" s="17"/>
      <c r="O34" s="17"/>
      <c r="P34" s="17"/>
      <c r="Q34" s="17"/>
      <c r="R34" s="33"/>
      <c r="S34" s="22"/>
      <c r="T34" s="22"/>
      <c r="U34" s="22"/>
      <c r="V34" s="22"/>
      <c r="W34" s="22"/>
      <c r="X34" s="57">
        <f>X26*100</f>
        <v>14.541199981291248</v>
      </c>
      <c r="Z34" s="17"/>
      <c r="AA34" s="17"/>
      <c r="AB34" s="95"/>
      <c r="AC34" s="17"/>
      <c r="AD34" s="117"/>
      <c r="AE34" s="25"/>
      <c r="AF34" s="22"/>
      <c r="AH34" s="22"/>
      <c r="AI34" s="22"/>
      <c r="AJ34" s="22"/>
      <c r="AK34" s="254">
        <f>AK27*100</f>
        <v>4.3114208446016224</v>
      </c>
      <c r="AL34" s="17"/>
      <c r="AN34" s="17"/>
      <c r="AO34" s="17"/>
      <c r="AP34" s="95"/>
      <c r="AQ34" s="17"/>
      <c r="AS34" s="94"/>
      <c r="AT34" s="33"/>
      <c r="AU34" s="22"/>
      <c r="AV34" s="22"/>
      <c r="AW34" s="22"/>
      <c r="AX34" s="22"/>
      <c r="AY34" s="22"/>
      <c r="AZ34" s="57">
        <f>AZ26*100</f>
        <v>13.435044057311091</v>
      </c>
      <c r="BA34" s="17"/>
      <c r="BB34" s="17"/>
      <c r="BC34" s="17"/>
      <c r="BD34" s="17"/>
      <c r="BE34" s="33"/>
      <c r="BF34" s="22"/>
      <c r="BG34" s="22"/>
      <c r="BH34" s="22"/>
      <c r="BI34" s="22"/>
      <c r="BJ34" s="22"/>
      <c r="BK34" s="57">
        <f>BK26*100</f>
        <v>14.164263591632237</v>
      </c>
      <c r="BL34" s="17"/>
      <c r="BM34" s="17"/>
      <c r="BN34" s="17"/>
      <c r="BR34" s="22"/>
      <c r="BS34" s="22"/>
      <c r="BT34" s="22"/>
      <c r="BU34" s="22"/>
      <c r="BV34" s="57">
        <f>BV26*100</f>
        <v>13.435044057311091</v>
      </c>
      <c r="CA34" s="17"/>
      <c r="CB34" s="22"/>
      <c r="CC34" s="22"/>
      <c r="CD34" s="22"/>
      <c r="CE34" s="57">
        <f>CE26*100</f>
        <v>9.3257064678963992</v>
      </c>
      <c r="CF34" s="17"/>
      <c r="CH34" s="97"/>
      <c r="CJ34" s="94"/>
      <c r="CM34" s="97"/>
      <c r="CN34" s="94"/>
      <c r="CO34" s="33"/>
      <c r="CP34" s="22"/>
      <c r="CQ34" s="22"/>
      <c r="CR34" s="22"/>
      <c r="CS34" s="22"/>
      <c r="CT34" s="22"/>
      <c r="CU34" s="57">
        <f>CU26*100</f>
        <v>12.989232989232988</v>
      </c>
      <c r="CV34" s="17"/>
      <c r="CW34" s="17"/>
      <c r="CX34" s="17"/>
      <c r="CY34" s="17"/>
      <c r="CZ34" s="33"/>
      <c r="DA34" s="22"/>
      <c r="DB34" s="22"/>
      <c r="DC34" s="22"/>
      <c r="DD34" s="22"/>
      <c r="DE34" s="22"/>
      <c r="DF34" s="57">
        <f>DF26*100</f>
        <v>13.435044057311091</v>
      </c>
      <c r="DG34" s="17"/>
      <c r="DH34" s="95"/>
    </row>
    <row r="35" spans="2:112" ht="38.1" customHeight="1" x14ac:dyDescent="0.25">
      <c r="B35" s="94"/>
      <c r="E35" s="97"/>
      <c r="F35" s="94"/>
      <c r="G35" s="33"/>
      <c r="H35" s="22"/>
      <c r="I35" s="22"/>
      <c r="J35" s="22"/>
      <c r="K35" s="22"/>
      <c r="L35" s="22"/>
      <c r="M35" s="57">
        <f>M27*100</f>
        <v>7.1074265159719578</v>
      </c>
      <c r="N35" s="17"/>
      <c r="O35" s="17"/>
      <c r="P35" s="17"/>
      <c r="Q35" s="17"/>
      <c r="R35" s="33"/>
      <c r="S35" s="22"/>
      <c r="T35" s="22"/>
      <c r="U35" s="22"/>
      <c r="V35" s="22"/>
      <c r="W35" s="22"/>
      <c r="X35" s="57">
        <f>X27*100</f>
        <v>5.9904052703963915</v>
      </c>
      <c r="Z35" s="17"/>
      <c r="AA35" s="17"/>
      <c r="AB35" s="95"/>
      <c r="AC35" s="17"/>
      <c r="AD35" s="117"/>
      <c r="AE35" s="25"/>
      <c r="AF35" s="22"/>
      <c r="AK35" s="17"/>
      <c r="AL35" s="17"/>
      <c r="AM35" s="243"/>
      <c r="AN35" s="17"/>
      <c r="AO35" s="17"/>
      <c r="AP35" s="95"/>
      <c r="AQ35" s="17"/>
      <c r="AS35" s="94"/>
      <c r="AT35" s="33"/>
      <c r="AU35" s="22"/>
      <c r="AV35" s="22"/>
      <c r="AW35" s="22"/>
      <c r="AX35" s="22"/>
      <c r="AY35" s="22"/>
      <c r="AZ35" s="57">
        <f>AZ27*100</f>
        <v>6.7777666847478129</v>
      </c>
      <c r="BA35" s="17"/>
      <c r="BB35" s="17"/>
      <c r="BC35" s="17"/>
      <c r="BD35" s="17"/>
      <c r="BE35" s="33"/>
      <c r="BF35" s="22"/>
      <c r="BG35" s="22"/>
      <c r="BH35" s="22"/>
      <c r="BI35" s="22"/>
      <c r="BJ35" s="22"/>
      <c r="BK35" s="57">
        <f>BK27*100</f>
        <v>6.8162125385470214</v>
      </c>
      <c r="BL35" s="17"/>
      <c r="BM35" s="17"/>
      <c r="BN35" s="17"/>
      <c r="BR35" s="22"/>
      <c r="BS35" s="22"/>
      <c r="BT35" s="22"/>
      <c r="BU35" s="22"/>
      <c r="BV35" s="57">
        <f>BV27*100</f>
        <v>6.7777666847478129</v>
      </c>
      <c r="CA35" s="17"/>
      <c r="CB35" s="22"/>
      <c r="CC35" s="22"/>
      <c r="CD35" s="22"/>
      <c r="CE35" s="57">
        <f>CE27*100</f>
        <v>4.1959239515025715</v>
      </c>
      <c r="CF35" s="17"/>
      <c r="CH35" s="97"/>
      <c r="CJ35" s="94"/>
      <c r="CM35" s="97"/>
      <c r="CN35" s="94"/>
      <c r="CO35" s="33"/>
      <c r="CP35" s="22"/>
      <c r="CQ35" s="22"/>
      <c r="CR35" s="22"/>
      <c r="CS35" s="22"/>
      <c r="CT35" s="22"/>
      <c r="CU35" s="57">
        <f>CU27*100</f>
        <v>4.4710844710844713</v>
      </c>
      <c r="CV35" s="17"/>
      <c r="CW35" s="17"/>
      <c r="CX35" s="17"/>
      <c r="CY35" s="17"/>
      <c r="CZ35" s="33"/>
      <c r="DA35" s="22"/>
      <c r="DB35" s="22"/>
      <c r="DC35" s="22"/>
      <c r="DD35" s="22"/>
      <c r="DE35" s="22"/>
      <c r="DF35" s="57">
        <f>DF27*100</f>
        <v>6.7777666847478129</v>
      </c>
      <c r="DG35" s="17"/>
      <c r="DH35" s="95"/>
    </row>
    <row r="36" spans="2:112" ht="38.1" customHeight="1" x14ac:dyDescent="0.25">
      <c r="B36" s="94"/>
      <c r="E36" s="97"/>
      <c r="F36" s="94"/>
      <c r="G36" s="33"/>
      <c r="H36" s="22"/>
      <c r="I36" s="22"/>
      <c r="J36" s="22"/>
      <c r="K36" s="22"/>
      <c r="L36" s="22"/>
      <c r="M36" s="58">
        <f>M28*100</f>
        <v>3.6043915427689628</v>
      </c>
      <c r="N36" s="17"/>
      <c r="O36" s="17"/>
      <c r="P36" s="17"/>
      <c r="Q36" s="17"/>
      <c r="R36" s="33"/>
      <c r="S36" s="22"/>
      <c r="T36" s="22"/>
      <c r="U36" s="22"/>
      <c r="V36" s="22"/>
      <c r="W36" s="22"/>
      <c r="X36" s="58">
        <f>X28*100</f>
        <v>3.1880559817262197</v>
      </c>
      <c r="Z36" s="17"/>
      <c r="AA36" s="17"/>
      <c r="AB36" s="95"/>
      <c r="AC36" s="17"/>
      <c r="AD36" s="117"/>
      <c r="AE36" s="25"/>
      <c r="AF36" s="22"/>
      <c r="AK36" s="17"/>
      <c r="AL36" s="17"/>
      <c r="AM36" s="220"/>
      <c r="AN36" s="17"/>
      <c r="AO36" s="17"/>
      <c r="AP36" s="95"/>
      <c r="AQ36" s="17"/>
      <c r="AS36" s="94"/>
      <c r="AT36" s="33"/>
      <c r="AU36" s="22"/>
      <c r="AV36" s="22"/>
      <c r="AW36" s="22"/>
      <c r="AX36" s="22"/>
      <c r="AY36" s="22"/>
      <c r="AZ36" s="58">
        <f>AZ28*100</f>
        <v>3.4820809022231121</v>
      </c>
      <c r="BA36" s="17"/>
      <c r="BB36" s="17"/>
      <c r="BC36" s="17"/>
      <c r="BD36" s="17"/>
      <c r="BE36" s="33"/>
      <c r="BF36" s="22"/>
      <c r="BG36" s="22"/>
      <c r="BH36" s="22"/>
      <c r="BI36" s="22"/>
      <c r="BJ36" s="22"/>
      <c r="BK36" s="58">
        <f>BK28*100</f>
        <v>3.4974144683870652</v>
      </c>
      <c r="BL36" s="17"/>
      <c r="BM36" s="17"/>
      <c r="BN36" s="17"/>
      <c r="BR36" s="22"/>
      <c r="BS36" s="22"/>
      <c r="BT36" s="22"/>
      <c r="BU36" s="22"/>
      <c r="BV36" s="58">
        <f>BV28*100</f>
        <v>3.4820809022231121</v>
      </c>
      <c r="CA36" s="17"/>
      <c r="CB36" s="22"/>
      <c r="CC36" s="22"/>
      <c r="CD36" s="22"/>
      <c r="CE36" s="58">
        <f>CE28*100</f>
        <v>4.1959239515025715</v>
      </c>
      <c r="CF36" s="17"/>
      <c r="CH36" s="97"/>
      <c r="CJ36" s="94"/>
      <c r="CM36" s="97"/>
      <c r="CN36" s="94"/>
      <c r="CO36" s="33"/>
      <c r="CP36" s="22"/>
      <c r="CQ36" s="22"/>
      <c r="CR36" s="22"/>
      <c r="CS36" s="22"/>
      <c r="CT36" s="22"/>
      <c r="CU36" s="58">
        <f>CU28*100</f>
        <v>4.4710844710844713</v>
      </c>
      <c r="CV36" s="17"/>
      <c r="CW36" s="17"/>
      <c r="CX36" s="17"/>
      <c r="CY36" s="17"/>
      <c r="CZ36" s="33"/>
      <c r="DA36" s="22"/>
      <c r="DB36" s="22"/>
      <c r="DC36" s="22"/>
      <c r="DD36" s="22"/>
      <c r="DE36" s="22"/>
      <c r="DF36" s="58">
        <f>DF28*100</f>
        <v>3.4820809022231121</v>
      </c>
      <c r="DG36" s="17"/>
      <c r="DH36" s="95"/>
    </row>
    <row r="37" spans="2:112" ht="38.1" customHeight="1" x14ac:dyDescent="0.25">
      <c r="B37" s="94"/>
      <c r="E37" s="97"/>
      <c r="F37" s="94"/>
      <c r="G37" s="33"/>
      <c r="H37" s="22"/>
      <c r="I37" s="22"/>
      <c r="N37" s="17"/>
      <c r="O37" s="17"/>
      <c r="P37" s="17"/>
      <c r="Q37" s="17"/>
      <c r="R37" s="33"/>
      <c r="S37" s="22"/>
      <c r="T37" s="22"/>
      <c r="Y37" s="17"/>
      <c r="Z37" s="17"/>
      <c r="AA37" s="17"/>
      <c r="AB37" s="95"/>
      <c r="AC37" s="17"/>
      <c r="AD37" s="117"/>
      <c r="AE37" s="25"/>
      <c r="AF37" s="22"/>
      <c r="AK37" s="17"/>
      <c r="AL37" s="17"/>
      <c r="AN37" s="17"/>
      <c r="AO37" s="17"/>
      <c r="AP37" s="95"/>
      <c r="AQ37" s="17"/>
      <c r="AS37" s="94"/>
      <c r="AT37" s="33"/>
      <c r="AU37" s="22"/>
      <c r="BA37" s="17"/>
      <c r="BB37" s="17"/>
      <c r="BC37" s="17"/>
      <c r="BD37" s="17"/>
      <c r="BL37" s="17"/>
      <c r="BM37" s="17"/>
      <c r="BN37" s="17"/>
      <c r="BT37" s="33"/>
      <c r="BU37" s="22"/>
      <c r="BV37" s="22"/>
      <c r="BW37" s="22"/>
      <c r="BX37" s="22"/>
      <c r="BY37" s="22"/>
      <c r="BZ37" s="22"/>
      <c r="CA37" s="17"/>
      <c r="CB37" s="22"/>
      <c r="CC37" s="22"/>
      <c r="CD37" s="22"/>
      <c r="CE37" s="22"/>
      <c r="CF37" s="17"/>
      <c r="CH37" s="97"/>
      <c r="CJ37" s="94"/>
      <c r="CM37" s="97"/>
      <c r="CN37" s="94"/>
      <c r="CO37" s="33"/>
      <c r="CP37" s="22"/>
      <c r="CV37" s="17"/>
      <c r="CW37" s="17"/>
      <c r="CX37" s="17"/>
      <c r="CY37" s="17"/>
      <c r="CZ37" s="33"/>
      <c r="DA37" s="22"/>
      <c r="DB37" s="22"/>
      <c r="DG37" s="17"/>
      <c r="DH37" s="95"/>
    </row>
    <row r="38" spans="2:112" ht="38.1" customHeight="1" x14ac:dyDescent="0.25">
      <c r="B38" s="94"/>
      <c r="E38" s="97"/>
      <c r="F38" s="94"/>
      <c r="G38" s="469" t="s">
        <v>125</v>
      </c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 t="s">
        <v>125</v>
      </c>
      <c r="S38" s="469"/>
      <c r="T38" s="469"/>
      <c r="U38" s="469"/>
      <c r="V38" s="469"/>
      <c r="W38" s="469"/>
      <c r="X38" s="469"/>
      <c r="Y38" s="469"/>
      <c r="Z38" s="469"/>
      <c r="AA38" s="469"/>
      <c r="AB38" s="470"/>
      <c r="AC38" s="17"/>
      <c r="AD38" s="117"/>
      <c r="AE38" s="525" t="s">
        <v>126</v>
      </c>
      <c r="AF38" s="525"/>
      <c r="AG38" s="525"/>
      <c r="AH38" s="525"/>
      <c r="AI38" s="525"/>
      <c r="AJ38" s="525"/>
      <c r="AK38" s="525"/>
      <c r="AL38" s="17"/>
      <c r="AN38" s="17"/>
      <c r="AO38" s="17"/>
      <c r="AP38" s="95"/>
      <c r="AQ38" s="17"/>
      <c r="AS38" s="94"/>
      <c r="AT38" s="469" t="s">
        <v>125</v>
      </c>
      <c r="AU38" s="469"/>
      <c r="AV38" s="469"/>
      <c r="AW38" s="469"/>
      <c r="AX38" s="469"/>
      <c r="AY38" s="469"/>
      <c r="AZ38" s="469"/>
      <c r="BA38" s="469"/>
      <c r="BB38" s="469"/>
      <c r="BC38" s="469"/>
      <c r="BD38" s="17"/>
      <c r="BE38" s="469" t="s">
        <v>125</v>
      </c>
      <c r="BF38" s="469"/>
      <c r="BG38" s="469"/>
      <c r="BH38" s="469"/>
      <c r="BI38" s="469"/>
      <c r="BJ38" s="469"/>
      <c r="BK38" s="469"/>
      <c r="BL38" s="469"/>
      <c r="BM38" s="469"/>
      <c r="BN38" s="469"/>
      <c r="BP38" s="469" t="s">
        <v>126</v>
      </c>
      <c r="BQ38" s="469"/>
      <c r="BR38" s="469"/>
      <c r="BS38" s="469"/>
      <c r="BT38" s="469"/>
      <c r="BU38" s="469"/>
      <c r="BV38" s="469"/>
      <c r="BW38" s="30"/>
      <c r="BX38" s="30"/>
      <c r="BY38" s="469" t="s">
        <v>126</v>
      </c>
      <c r="BZ38" s="469"/>
      <c r="CA38" s="469"/>
      <c r="CB38" s="469"/>
      <c r="CC38" s="469"/>
      <c r="CD38" s="469"/>
      <c r="CE38" s="469"/>
      <c r="CF38" s="22"/>
      <c r="CH38" s="97"/>
      <c r="CJ38" s="94"/>
      <c r="CM38" s="97"/>
      <c r="CN38" s="94"/>
      <c r="CO38" s="469" t="s">
        <v>126</v>
      </c>
      <c r="CP38" s="469"/>
      <c r="CQ38" s="469"/>
      <c r="CR38" s="469"/>
      <c r="CS38" s="469"/>
      <c r="CT38" s="469"/>
      <c r="CU38" s="469"/>
      <c r="CV38" s="17"/>
      <c r="CW38" s="17"/>
      <c r="CX38" s="17"/>
      <c r="CY38" s="17"/>
      <c r="CZ38" s="469" t="s">
        <v>126</v>
      </c>
      <c r="DA38" s="469"/>
      <c r="DB38" s="469"/>
      <c r="DC38" s="469"/>
      <c r="DD38" s="469"/>
      <c r="DE38" s="469"/>
      <c r="DF38" s="469"/>
      <c r="DG38" s="17"/>
      <c r="DH38" s="95"/>
    </row>
    <row r="39" spans="2:112" ht="38.1" customHeight="1" x14ac:dyDescent="0.25">
      <c r="B39" s="94"/>
      <c r="E39" s="97"/>
      <c r="F39" s="94"/>
      <c r="G39" s="33"/>
      <c r="H39" s="22"/>
      <c r="N39" s="17"/>
      <c r="O39" s="17"/>
      <c r="P39" s="17"/>
      <c r="Q39" s="17"/>
      <c r="R39" s="33"/>
      <c r="S39" s="22"/>
      <c r="T39" s="22"/>
      <c r="Y39" s="17"/>
      <c r="Z39" s="17"/>
      <c r="AA39" s="17"/>
      <c r="AB39" s="95"/>
      <c r="AC39" s="17"/>
      <c r="AD39" s="117"/>
      <c r="AK39" s="26"/>
      <c r="AL39" s="26"/>
      <c r="AN39" s="17"/>
      <c r="AO39" s="17"/>
      <c r="AP39" s="95"/>
      <c r="AQ39" s="17"/>
      <c r="AS39" s="94"/>
      <c r="AT39" s="33"/>
      <c r="AU39" s="22"/>
      <c r="BA39" s="17"/>
      <c r="BB39" s="17"/>
      <c r="BC39" s="17"/>
      <c r="BD39" s="17"/>
      <c r="BL39" s="17"/>
      <c r="BM39" s="17"/>
      <c r="BN39" s="17"/>
      <c r="BT39" s="18"/>
      <c r="BU39" s="18"/>
      <c r="BV39" s="18"/>
      <c r="BW39" s="18"/>
      <c r="BX39" s="18"/>
      <c r="BY39" s="18"/>
      <c r="BZ39" s="18"/>
      <c r="CA39" s="18"/>
      <c r="CB39" s="17"/>
      <c r="CC39" s="17"/>
      <c r="CD39" s="469"/>
      <c r="CE39" s="469"/>
      <c r="CF39" s="469"/>
      <c r="CG39" s="469"/>
      <c r="CH39" s="470"/>
      <c r="CJ39" s="94"/>
      <c r="CM39" s="97"/>
      <c r="CN39" s="94"/>
      <c r="CO39" s="30"/>
      <c r="CP39" s="228"/>
      <c r="CQ39" s="30"/>
      <c r="CR39" s="30"/>
      <c r="CS39" s="30"/>
      <c r="CT39" s="30"/>
      <c r="CU39" s="30"/>
      <c r="CV39" s="30"/>
      <c r="CW39" s="30"/>
      <c r="CX39" s="30"/>
      <c r="CY39" s="17"/>
      <c r="CZ39" s="30"/>
      <c r="DA39" s="30"/>
      <c r="DB39" s="30"/>
      <c r="DC39" s="30"/>
      <c r="DD39" s="30"/>
      <c r="DE39" s="30"/>
      <c r="DF39" s="30"/>
      <c r="DG39" s="30"/>
      <c r="DH39" s="95"/>
    </row>
    <row r="40" spans="2:112" ht="38.1" customHeight="1" x14ac:dyDescent="0.25">
      <c r="B40" s="94"/>
      <c r="E40" s="97"/>
      <c r="F40" s="94"/>
      <c r="G40" s="33"/>
      <c r="H40" s="473" t="s">
        <v>5</v>
      </c>
      <c r="I40" s="473"/>
      <c r="J40" s="473"/>
      <c r="K40" s="473"/>
      <c r="L40" s="473"/>
      <c r="M40" s="473"/>
      <c r="N40" s="17"/>
      <c r="O40" s="17"/>
      <c r="P40" s="17"/>
      <c r="Q40" s="17"/>
      <c r="R40" s="33"/>
      <c r="S40" s="473" t="s">
        <v>5</v>
      </c>
      <c r="T40" s="473"/>
      <c r="U40" s="473"/>
      <c r="V40" s="473"/>
      <c r="W40" s="473"/>
      <c r="X40" s="473"/>
      <c r="Y40" s="17"/>
      <c r="Z40" s="17"/>
      <c r="AA40" s="17"/>
      <c r="AB40" s="95"/>
      <c r="AC40" s="17"/>
      <c r="AD40" s="117"/>
      <c r="AE40" s="18"/>
      <c r="AF40" s="473" t="s">
        <v>5</v>
      </c>
      <c r="AG40" s="473"/>
      <c r="AH40" s="473"/>
      <c r="AI40" s="473"/>
      <c r="AJ40" s="473"/>
      <c r="AK40" s="239"/>
      <c r="AL40" s="26"/>
      <c r="AN40" s="17"/>
      <c r="AO40" s="17"/>
      <c r="AP40" s="95"/>
      <c r="AQ40" s="17"/>
      <c r="AS40" s="94"/>
      <c r="AT40" s="33"/>
      <c r="AU40" s="473" t="s">
        <v>5</v>
      </c>
      <c r="AV40" s="473"/>
      <c r="AW40" s="473"/>
      <c r="AX40" s="473"/>
      <c r="AY40" s="473"/>
      <c r="AZ40" s="473"/>
      <c r="BA40" s="17"/>
      <c r="BB40" s="17"/>
      <c r="BC40" s="17"/>
      <c r="BD40" s="17"/>
      <c r="BE40" s="33"/>
      <c r="BF40" s="473" t="s">
        <v>5</v>
      </c>
      <c r="BG40" s="473"/>
      <c r="BH40" s="473"/>
      <c r="BI40" s="473"/>
      <c r="BJ40" s="473"/>
      <c r="BK40" s="473"/>
      <c r="BL40" s="17"/>
      <c r="BM40" s="17"/>
      <c r="BN40" s="17"/>
      <c r="BQ40" s="473" t="s">
        <v>5</v>
      </c>
      <c r="BR40" s="473"/>
      <c r="BS40" s="473"/>
      <c r="BT40" s="473"/>
      <c r="BU40" s="473"/>
      <c r="BV40" s="473"/>
      <c r="BZ40" s="473" t="s">
        <v>5</v>
      </c>
      <c r="CA40" s="473"/>
      <c r="CB40" s="473"/>
      <c r="CC40" s="473"/>
      <c r="CD40" s="473"/>
      <c r="CE40" s="473"/>
      <c r="CF40" s="18"/>
      <c r="CG40" s="18"/>
      <c r="CH40" s="145"/>
      <c r="CJ40" s="94"/>
      <c r="CM40" s="97"/>
      <c r="CN40" s="94"/>
      <c r="CP40" s="523" t="s">
        <v>5</v>
      </c>
      <c r="CQ40" s="523"/>
      <c r="CR40" s="523"/>
      <c r="CS40" s="523"/>
      <c r="CT40" s="523"/>
      <c r="CU40" s="523"/>
      <c r="CV40" s="18"/>
      <c r="CW40" s="17"/>
      <c r="CX40" s="17"/>
      <c r="CY40" s="17"/>
      <c r="CZ40" s="18"/>
      <c r="DA40" s="18"/>
      <c r="DB40" s="18"/>
      <c r="DC40" s="18"/>
      <c r="DD40" s="18"/>
      <c r="DE40" s="18"/>
      <c r="DF40" s="18"/>
      <c r="DG40" s="18"/>
      <c r="DH40" s="95"/>
    </row>
    <row r="41" spans="2:112" ht="38.1" customHeight="1" x14ac:dyDescent="0.25">
      <c r="B41" s="94"/>
      <c r="E41" s="97"/>
      <c r="F41" s="94"/>
      <c r="H41" s="478" t="s">
        <v>14</v>
      </c>
      <c r="I41" s="463"/>
      <c r="J41" s="463"/>
      <c r="K41" s="463"/>
      <c r="L41" s="479"/>
      <c r="M41" s="149" t="s">
        <v>6</v>
      </c>
      <c r="Q41" s="17"/>
      <c r="S41" s="478" t="s">
        <v>14</v>
      </c>
      <c r="T41" s="463"/>
      <c r="U41" s="463"/>
      <c r="V41" s="463"/>
      <c r="W41" s="479"/>
      <c r="X41" s="149" t="s">
        <v>6</v>
      </c>
      <c r="AB41" s="121"/>
      <c r="AC41" s="30"/>
      <c r="AD41" s="244"/>
      <c r="AE41" s="25"/>
      <c r="AF41" s="514" t="s">
        <v>14</v>
      </c>
      <c r="AG41" s="515"/>
      <c r="AH41" s="515"/>
      <c r="AI41" s="516"/>
      <c r="AJ41" s="149" t="s">
        <v>6</v>
      </c>
      <c r="AK41" s="17"/>
      <c r="AL41" s="17"/>
      <c r="AN41" s="30"/>
      <c r="AO41" s="30"/>
      <c r="AP41" s="121"/>
      <c r="AQ41" s="30"/>
      <c r="AS41" s="94"/>
      <c r="AU41" s="514" t="s">
        <v>14</v>
      </c>
      <c r="AV41" s="515"/>
      <c r="AW41" s="515"/>
      <c r="AX41" s="516"/>
      <c r="AY41" s="263"/>
      <c r="AZ41" s="149" t="s">
        <v>6</v>
      </c>
      <c r="BD41" s="17"/>
      <c r="BF41" s="514" t="s">
        <v>14</v>
      </c>
      <c r="BG41" s="515"/>
      <c r="BH41" s="515"/>
      <c r="BI41" s="515"/>
      <c r="BJ41" s="516"/>
      <c r="BK41" s="164" t="s">
        <v>6</v>
      </c>
      <c r="BQ41" s="514" t="s">
        <v>14</v>
      </c>
      <c r="BR41" s="515"/>
      <c r="BS41" s="515"/>
      <c r="BT41" s="515"/>
      <c r="BU41" s="516"/>
      <c r="BV41" s="164" t="s">
        <v>6</v>
      </c>
      <c r="BZ41" s="514" t="s">
        <v>14</v>
      </c>
      <c r="CA41" s="515"/>
      <c r="CB41" s="515"/>
      <c r="CC41" s="515"/>
      <c r="CD41" s="516"/>
      <c r="CE41" s="164" t="s">
        <v>6</v>
      </c>
      <c r="CH41" s="97"/>
      <c r="CJ41" s="94"/>
      <c r="CM41" s="97"/>
      <c r="CN41" s="94"/>
      <c r="CP41" s="514" t="s">
        <v>14</v>
      </c>
      <c r="CQ41" s="515"/>
      <c r="CR41" s="515"/>
      <c r="CS41" s="515"/>
      <c r="CT41" s="516"/>
      <c r="CU41" s="164" t="s">
        <v>6</v>
      </c>
      <c r="CV41" s="18"/>
      <c r="CW41" s="17"/>
      <c r="CX41" s="17"/>
      <c r="CY41" s="17"/>
      <c r="CZ41" s="514" t="s">
        <v>14</v>
      </c>
      <c r="DA41" s="515"/>
      <c r="DB41" s="515"/>
      <c r="DC41" s="515"/>
      <c r="DD41" s="516"/>
      <c r="DE41" s="263" t="s">
        <v>6</v>
      </c>
      <c r="DF41" s="228"/>
      <c r="DG41" s="18"/>
      <c r="DH41" s="121"/>
    </row>
    <row r="42" spans="2:112" ht="38.1" customHeight="1" x14ac:dyDescent="0.25">
      <c r="B42" s="94"/>
      <c r="E42" s="97"/>
      <c r="F42" s="94"/>
      <c r="G42" s="18"/>
      <c r="H42" s="19">
        <f>$M$24*H13</f>
        <v>0.536076194146206</v>
      </c>
      <c r="I42" s="20">
        <f>$M$25*I13</f>
        <v>0.84877999849403218</v>
      </c>
      <c r="J42" s="20">
        <f>$M$26*J13</f>
        <v>0.72305312821438328</v>
      </c>
      <c r="K42" s="20">
        <f>$M$27*K13</f>
        <v>0.49751985611803706</v>
      </c>
      <c r="L42" s="20">
        <f>$M$28*L13</f>
        <v>0.32439523884920668</v>
      </c>
      <c r="M42" s="123">
        <f>SUM(H42:L42)</f>
        <v>2.9298244158218649</v>
      </c>
      <c r="N42" s="18"/>
      <c r="O42" s="17"/>
      <c r="P42" s="17"/>
      <c r="Q42" s="17"/>
      <c r="R42" s="18"/>
      <c r="S42" s="21">
        <f>$X$24*S13</f>
        <v>0.38140169383293077</v>
      </c>
      <c r="T42" s="22">
        <f>$X$25*T13</f>
        <v>0.38140169383293077</v>
      </c>
      <c r="U42" s="22">
        <f>$X$26*U13</f>
        <v>0.58164799925164989</v>
      </c>
      <c r="V42" s="22">
        <f>$X$27*V13</f>
        <v>0.41932836892774739</v>
      </c>
      <c r="W42" s="22">
        <f>$X$28*W13</f>
        <v>0.28692503835535976</v>
      </c>
      <c r="X42" s="124">
        <f>SUM(S42:W42)</f>
        <v>2.0507047942006187</v>
      </c>
      <c r="Y42" s="18"/>
      <c r="Z42" s="17"/>
      <c r="AA42" s="17"/>
      <c r="AB42" s="95"/>
      <c r="AC42" s="17"/>
      <c r="AD42" s="117"/>
      <c r="AE42" s="17"/>
      <c r="AF42" s="43">
        <f>$AK$24*AG13</f>
        <v>0.41013105887247769</v>
      </c>
      <c r="AG42" s="44">
        <f>$AK$25*AH13</f>
        <v>0.41013105887247769</v>
      </c>
      <c r="AH42" s="44">
        <f>$AK$26*AI13</f>
        <v>0.54649469523611405</v>
      </c>
      <c r="AI42" s="259">
        <f>$AK$27*AJ13</f>
        <v>0.3449136675681298</v>
      </c>
      <c r="AJ42" s="256">
        <f>SUM(AF42:AI42)</f>
        <v>1.7116704805491993</v>
      </c>
      <c r="AK42" s="17"/>
      <c r="AL42" s="17"/>
      <c r="AN42" s="17"/>
      <c r="AO42" s="17"/>
      <c r="AP42" s="95"/>
      <c r="AQ42" s="17"/>
      <c r="AS42" s="94"/>
      <c r="AT42" s="18"/>
      <c r="AU42" s="19">
        <f>$AZ$24*AU13</f>
        <v>0.50281949577049656</v>
      </c>
      <c r="AV42" s="20">
        <f>$AZ$25*AV13</f>
        <v>0.78069476336004995</v>
      </c>
      <c r="AW42" s="20">
        <f>$AZ$26*AW13</f>
        <v>0.67175220286555448</v>
      </c>
      <c r="AX42" s="20">
        <f>$AZ$27*AX13</f>
        <v>0.47444366793234694</v>
      </c>
      <c r="AY42" s="126">
        <f>$AZ$28*AY13</f>
        <v>0.31338728120008008</v>
      </c>
      <c r="AZ42" s="123">
        <f>SUM(AU42:AY42)</f>
        <v>2.7430974111285282</v>
      </c>
      <c r="BA42" s="18"/>
      <c r="BB42" s="17"/>
      <c r="BC42" s="17"/>
      <c r="BD42" s="17"/>
      <c r="BE42" s="18"/>
      <c r="BF42" s="19">
        <f>$BK$24*BF13</f>
        <v>0.48862914959238524</v>
      </c>
      <c r="BG42" s="20">
        <f>$BK$25*BG13</f>
        <v>0.79977583326585466</v>
      </c>
      <c r="BH42" s="20">
        <f>$BK$26*BH13</f>
        <v>0.56657054366528947</v>
      </c>
      <c r="BI42" s="20">
        <f>$BK$27*BI13</f>
        <v>0.47713487769829149</v>
      </c>
      <c r="BJ42" s="20">
        <f>$BK$28*BJ13</f>
        <v>0.31476730215483589</v>
      </c>
      <c r="BK42" s="49">
        <f>SUM(BF42:BJ42)</f>
        <v>2.6468777063766571</v>
      </c>
      <c r="BL42" s="18"/>
      <c r="BM42" s="17"/>
      <c r="BN42" s="17"/>
      <c r="BQ42" s="19">
        <f>$BV$24*BQ13</f>
        <v>0.50281949577049656</v>
      </c>
      <c r="BR42" s="20">
        <f>$BV$25*BR13</f>
        <v>0.78069476336004995</v>
      </c>
      <c r="BS42" s="20">
        <f>$BV$26*BS13</f>
        <v>0.67175220286555448</v>
      </c>
      <c r="BT42" s="20">
        <f>$BV$27*BT13</f>
        <v>0.47444366793234694</v>
      </c>
      <c r="BU42" s="20">
        <f>$BV$28*BU13</f>
        <v>0.31338728120008008</v>
      </c>
      <c r="BV42" s="49">
        <f>SUM(BQ42:BU42)</f>
        <v>2.7430974111285282</v>
      </c>
      <c r="BZ42" s="21">
        <f>$CE$24*BZ13</f>
        <v>0.48339812237580793</v>
      </c>
      <c r="CA42" s="22">
        <f>$CE$25*CA13</f>
        <v>0.67885266783035336</v>
      </c>
      <c r="CB42" s="22">
        <f>$CE$26*CB13</f>
        <v>0.65279945275274798</v>
      </c>
      <c r="CC42" s="22">
        <f>$CE$27*CC13</f>
        <v>0.37763315563523142</v>
      </c>
      <c r="CD42" s="22">
        <f>$CE$28*CD13</f>
        <v>0.37763315563523142</v>
      </c>
      <c r="CE42" s="124">
        <f>SUM(BZ42:CD42)</f>
        <v>2.5703165542293718</v>
      </c>
      <c r="CH42" s="97"/>
      <c r="CJ42" s="94"/>
      <c r="CM42" s="97"/>
      <c r="CN42" s="94"/>
      <c r="CP42" s="19">
        <f>$CU$24*CP13</f>
        <v>0.46331446331446335</v>
      </c>
      <c r="CQ42" s="20">
        <f>$CU$25*CQ13</f>
        <v>0.63474303474303473</v>
      </c>
      <c r="CR42" s="20">
        <f>$CU$26*CR13</f>
        <v>0.64946164946164942</v>
      </c>
      <c r="CS42" s="20">
        <f>$CU$27*CS13</f>
        <v>0.35768675768675767</v>
      </c>
      <c r="CT42" s="20">
        <f>$CU$28*CT13</f>
        <v>0.35768675768675767</v>
      </c>
      <c r="CU42" s="49">
        <f>SUM(CP42:CT42)</f>
        <v>2.4628926628926626</v>
      </c>
      <c r="CV42" s="17"/>
      <c r="CW42" s="17"/>
      <c r="CX42" s="17"/>
      <c r="CY42" s="17"/>
      <c r="CZ42" s="19">
        <f>$DF$24*DA13</f>
        <v>0.50281949577049656</v>
      </c>
      <c r="DA42" s="20">
        <f>$DF$25*DB13</f>
        <v>0.78069476336004995</v>
      </c>
      <c r="DB42" s="20">
        <f>$DF$26*DC13</f>
        <v>0.67175220286555448</v>
      </c>
      <c r="DC42" s="20">
        <f>$DF$27*DD13</f>
        <v>0.47444366793234694</v>
      </c>
      <c r="DD42" s="20">
        <f>$DF$28*DE13</f>
        <v>0.31338728120008008</v>
      </c>
      <c r="DE42" s="49">
        <f>SUM(CZ42:DD42)</f>
        <v>2.7430974111285282</v>
      </c>
      <c r="DG42" s="17"/>
      <c r="DH42" s="95"/>
    </row>
    <row r="43" spans="2:112" ht="38.1" customHeight="1" x14ac:dyDescent="0.25">
      <c r="B43" s="94"/>
      <c r="E43" s="97"/>
      <c r="F43" s="94"/>
      <c r="G43" s="17"/>
      <c r="H43" s="21">
        <f>$M$24*H14</f>
        <v>0.1340190485365515</v>
      </c>
      <c r="I43" s="22">
        <f>$M$25*I14</f>
        <v>0.21219499962350805</v>
      </c>
      <c r="J43" s="22">
        <f>$M$26*J14</f>
        <v>0.28922125128575332</v>
      </c>
      <c r="K43" s="22">
        <f>$M$27*K14</f>
        <v>0.28429706063887833</v>
      </c>
      <c r="L43" s="22">
        <f>$M$28*L14</f>
        <v>0.21626349256613778</v>
      </c>
      <c r="M43" s="124">
        <f t="shared" ref="M43:M46" si="45">SUM(H43:L43)</f>
        <v>1.1359958526508289</v>
      </c>
      <c r="N43" s="18"/>
      <c r="O43" s="17"/>
      <c r="P43" s="17"/>
      <c r="Q43" s="17"/>
      <c r="R43" s="17"/>
      <c r="S43" s="21">
        <f>$X$24*S14</f>
        <v>0.38140169383293077</v>
      </c>
      <c r="T43" s="22">
        <f>$X$25*T14</f>
        <v>0.38140169383293077</v>
      </c>
      <c r="U43" s="22">
        <f>$X$26*U14</f>
        <v>0.58164799925164989</v>
      </c>
      <c r="V43" s="22">
        <f>$X$27*V14</f>
        <v>0.41932836892774739</v>
      </c>
      <c r="W43" s="22">
        <f>$X$28*W14</f>
        <v>0.28692503835535976</v>
      </c>
      <c r="X43" s="124">
        <f t="shared" ref="X43:X46" si="46">SUM(S43:W43)</f>
        <v>2.0507047942006187</v>
      </c>
      <c r="Y43" s="18"/>
      <c r="Z43" s="17"/>
      <c r="AA43" s="17"/>
      <c r="AB43" s="95"/>
      <c r="AC43" s="17"/>
      <c r="AD43" s="117"/>
      <c r="AE43" s="17"/>
      <c r="AF43" s="45">
        <f t="shared" ref="AF43:AF45" si="47">$AK$24*AG14</f>
        <v>0.41013105887247769</v>
      </c>
      <c r="AG43" s="240">
        <f t="shared" ref="AG43:AG45" si="48">$AK$25*AH14</f>
        <v>0.41013105887247769</v>
      </c>
      <c r="AH43" s="240">
        <f t="shared" ref="AH43:AH45" si="49">$AK$26*AI14</f>
        <v>0.54649469523611405</v>
      </c>
      <c r="AI43" s="260">
        <f t="shared" ref="AI43:AI45" si="50">$AK$27*AJ14</f>
        <v>0.3449136675681298</v>
      </c>
      <c r="AJ43" s="257">
        <f t="shared" ref="AJ43:AJ45" si="51">SUM(AF43:AI43)</f>
        <v>1.7116704805491993</v>
      </c>
      <c r="AK43" s="17"/>
      <c r="AL43" s="17"/>
      <c r="AN43" s="17"/>
      <c r="AO43" s="17"/>
      <c r="AP43" s="95"/>
      <c r="AQ43" s="17"/>
      <c r="AS43" s="94"/>
      <c r="AT43" s="17"/>
      <c r="AU43" s="21">
        <f>$AZ$24*AU14</f>
        <v>0.16760649859016552</v>
      </c>
      <c r="AV43" s="22">
        <f>$AZ$25*AV14</f>
        <v>0.26023158778668332</v>
      </c>
      <c r="AW43" s="22">
        <f>$AZ$26*AW14</f>
        <v>0.40305132171933272</v>
      </c>
      <c r="AX43" s="22">
        <f>$AZ$27*AX14</f>
        <v>0.33888833423739062</v>
      </c>
      <c r="AY43" s="127">
        <f>$AZ$28*AY14</f>
        <v>0.24374566315561785</v>
      </c>
      <c r="AZ43" s="124">
        <f t="shared" ref="AZ43:AZ46" si="52">SUM(AU43:AY43)</f>
        <v>1.4135234054891901</v>
      </c>
      <c r="BA43" s="18"/>
      <c r="BB43" s="17"/>
      <c r="BC43" s="17"/>
      <c r="BD43" s="17"/>
      <c r="BE43" s="17"/>
      <c r="BF43" s="21">
        <f>$BK$24*BF14</f>
        <v>0.16287638319746173</v>
      </c>
      <c r="BG43" s="22">
        <f>$BK$25*BG14</f>
        <v>0.26659194442195155</v>
      </c>
      <c r="BH43" s="22">
        <f>$BK$26*BH14</f>
        <v>0.4249279077489671</v>
      </c>
      <c r="BI43" s="22">
        <f>$BK$27*BI14</f>
        <v>0.34081062692735109</v>
      </c>
      <c r="BJ43" s="22">
        <f>$BK$28*BJ14</f>
        <v>0.24481901278709456</v>
      </c>
      <c r="BK43" s="50">
        <f t="shared" ref="BK43:BK44" si="53">SUM(BF43:BJ43)</f>
        <v>1.4400258750828261</v>
      </c>
      <c r="BL43" s="18"/>
      <c r="BM43" s="17"/>
      <c r="BN43" s="17"/>
      <c r="BQ43" s="21">
        <f>$BV$24*BQ14</f>
        <v>0.16760649859016552</v>
      </c>
      <c r="BR43" s="22">
        <f>$BV$25*BR14</f>
        <v>0.26023158778668332</v>
      </c>
      <c r="BS43" s="22">
        <f>$BV$26*BS14</f>
        <v>0.40305132171933272</v>
      </c>
      <c r="BT43" s="22">
        <f>$BV$27*BT14</f>
        <v>0.33888833423739062</v>
      </c>
      <c r="BU43" s="22">
        <f>$BV$28*BU14</f>
        <v>0.24374566315561785</v>
      </c>
      <c r="BV43" s="50">
        <f t="shared" ref="BV43:BV46" si="54">SUM(BQ43:BU43)</f>
        <v>1.4135234054891901</v>
      </c>
      <c r="BZ43" s="21">
        <f>$CE$24*BZ14</f>
        <v>0.24169906118790396</v>
      </c>
      <c r="CA43" s="22">
        <f>$CE$25*CA14</f>
        <v>0.33942633391517668</v>
      </c>
      <c r="CB43" s="22">
        <f>$CE$26*CB14</f>
        <v>0.55954238807378398</v>
      </c>
      <c r="CC43" s="22">
        <f>$CE$27*CC14</f>
        <v>0.3356739161202057</v>
      </c>
      <c r="CD43" s="22">
        <f>$CE$28*CD14</f>
        <v>0.3356739161202057</v>
      </c>
      <c r="CE43" s="124">
        <f t="shared" ref="CE43:CE46" si="55">SUM(BZ43:CD43)</f>
        <v>1.812015615417276</v>
      </c>
      <c r="CH43" s="97"/>
      <c r="CJ43" s="94"/>
      <c r="CM43" s="97"/>
      <c r="CN43" s="94"/>
      <c r="CP43" s="21">
        <f>$CU$24*CP14</f>
        <v>0.23165723165723168</v>
      </c>
      <c r="CQ43" s="22">
        <f>$CU$25*CQ14</f>
        <v>0.31737151737151736</v>
      </c>
      <c r="CR43" s="22">
        <f>$CU$26*CR14</f>
        <v>0.51956931956931951</v>
      </c>
      <c r="CS43" s="22">
        <f>$CU$27*CS14</f>
        <v>0.31297591297591298</v>
      </c>
      <c r="CT43" s="22">
        <f>$CU$28*CT14</f>
        <v>0.31297591297591298</v>
      </c>
      <c r="CU43" s="50">
        <f t="shared" ref="CU43:CU46" si="56">SUM(CP43:CT43)</f>
        <v>1.6945498945498945</v>
      </c>
      <c r="CV43" s="17"/>
      <c r="CW43" s="17"/>
      <c r="CX43" s="17"/>
      <c r="CY43" s="17"/>
      <c r="CZ43" s="21">
        <f>$DF$24*DA14</f>
        <v>0.16760649859016552</v>
      </c>
      <c r="DA43" s="22">
        <f>$DF$25*DB14</f>
        <v>0.26023158778668332</v>
      </c>
      <c r="DB43" s="22">
        <f>$DF$26*DC14</f>
        <v>0.40305132171933272</v>
      </c>
      <c r="DC43" s="22">
        <f>$DF$27*DD14</f>
        <v>0.33888833423739062</v>
      </c>
      <c r="DD43" s="22">
        <f>$DF$28*DE14</f>
        <v>0.24374566315561785</v>
      </c>
      <c r="DE43" s="50">
        <f t="shared" ref="DE43:DE46" si="57">SUM(CZ43:DD43)</f>
        <v>1.4135234054891901</v>
      </c>
      <c r="DG43" s="17"/>
      <c r="DH43" s="95"/>
    </row>
    <row r="44" spans="2:112" ht="38.1" customHeight="1" x14ac:dyDescent="0.25">
      <c r="B44" s="94"/>
      <c r="E44" s="97"/>
      <c r="F44" s="94"/>
      <c r="G44" s="17"/>
      <c r="H44" s="21">
        <f>$M$24*H15</f>
        <v>0.10721523882924121</v>
      </c>
      <c r="I44" s="22">
        <f>$M$25*I15</f>
        <v>0.10609749981175402</v>
      </c>
      <c r="J44" s="22">
        <f>$M$26*J15</f>
        <v>0.14461062564287666</v>
      </c>
      <c r="K44" s="22">
        <f>$M$27*K15</f>
        <v>0.21322279547915873</v>
      </c>
      <c r="L44" s="22">
        <f>$M$28*L15</f>
        <v>0.18021957713844816</v>
      </c>
      <c r="M44" s="124">
        <f t="shared" si="45"/>
        <v>0.75136573690147879</v>
      </c>
      <c r="N44" s="17"/>
      <c r="O44" s="17"/>
      <c r="P44" s="17"/>
      <c r="Q44" s="17"/>
      <c r="R44" s="17"/>
      <c r="S44" s="21">
        <f>$X$24*S15</f>
        <v>9.5350423458232691E-2</v>
      </c>
      <c r="T44" s="22">
        <f>$X$25*T15</f>
        <v>9.5350423458232691E-2</v>
      </c>
      <c r="U44" s="22">
        <f>$X$26*U15</f>
        <v>0.14541199981291247</v>
      </c>
      <c r="V44" s="22">
        <f>$X$27*V15</f>
        <v>0.23961621081585566</v>
      </c>
      <c r="W44" s="22">
        <f>$X$28*W15</f>
        <v>0.19128335890357318</v>
      </c>
      <c r="X44" s="124">
        <f t="shared" si="46"/>
        <v>0.76701241644880669</v>
      </c>
      <c r="Y44" s="17"/>
      <c r="Z44" s="17"/>
      <c r="AA44" s="17"/>
      <c r="AB44" s="95"/>
      <c r="AC44" s="17"/>
      <c r="AD44" s="117"/>
      <c r="AE44" s="17"/>
      <c r="AF44" s="45">
        <f t="shared" si="47"/>
        <v>0.10253276471811942</v>
      </c>
      <c r="AG44" s="240">
        <f t="shared" si="48"/>
        <v>0.10253276471811942</v>
      </c>
      <c r="AH44" s="240">
        <f t="shared" si="49"/>
        <v>0.13662367380902851</v>
      </c>
      <c r="AI44" s="260">
        <f t="shared" si="50"/>
        <v>0.21557104223008111</v>
      </c>
      <c r="AJ44" s="257">
        <f t="shared" si="51"/>
        <v>0.55726024547534847</v>
      </c>
      <c r="AK44" s="17"/>
      <c r="AL44" s="17"/>
      <c r="AN44" s="17"/>
      <c r="AO44" s="17"/>
      <c r="AP44" s="95"/>
      <c r="AQ44" s="17"/>
      <c r="AS44" s="94"/>
      <c r="AT44" s="17"/>
      <c r="AU44" s="21">
        <f>$AZ$24*AU15</f>
        <v>0.10056389915409931</v>
      </c>
      <c r="AV44" s="22">
        <f>$AZ$25*AV15</f>
        <v>8.6743862595561105E-2</v>
      </c>
      <c r="AW44" s="22">
        <f>$AZ$26*AW15</f>
        <v>0.13435044057311091</v>
      </c>
      <c r="AX44" s="22">
        <f>$AZ$27*AX15</f>
        <v>0.20333300054243439</v>
      </c>
      <c r="AY44" s="127">
        <f>$AZ$28*AY15</f>
        <v>0.1741040451111556</v>
      </c>
      <c r="AZ44" s="124">
        <f t="shared" si="52"/>
        <v>0.69909524797636136</v>
      </c>
      <c r="BA44" s="17"/>
      <c r="BB44" s="17"/>
      <c r="BC44" s="17"/>
      <c r="BD44" s="17"/>
      <c r="BE44" s="17"/>
      <c r="BF44" s="21">
        <f>$BK$24*BF15</f>
        <v>0.12215728739809631</v>
      </c>
      <c r="BG44" s="22">
        <f>$BK$25*BG15</f>
        <v>8.8863981473983847E-2</v>
      </c>
      <c r="BH44" s="22">
        <f>$BK$26*BH15</f>
        <v>0.14164263591632237</v>
      </c>
      <c r="BI44" s="22">
        <f>$BK$27*BI15</f>
        <v>0.20448637615641063</v>
      </c>
      <c r="BJ44" s="22">
        <f>$BK$28*BJ15</f>
        <v>0.17487072341935328</v>
      </c>
      <c r="BK44" s="50">
        <f t="shared" si="53"/>
        <v>0.73202100436416651</v>
      </c>
      <c r="BL44" s="17"/>
      <c r="BM44" s="17"/>
      <c r="BN44" s="17"/>
      <c r="BQ44" s="21">
        <f>$BV$24*BQ15</f>
        <v>0.10056389915409931</v>
      </c>
      <c r="BR44" s="22">
        <f>$BV$25*BR15</f>
        <v>8.6743862595561105E-2</v>
      </c>
      <c r="BS44" s="22">
        <f>$BV$26*BS15</f>
        <v>0.13435044057311091</v>
      </c>
      <c r="BT44" s="22">
        <f>$BV$27*BT15</f>
        <v>0.20333300054243439</v>
      </c>
      <c r="BU44" s="22">
        <f>$BV$28*BU15</f>
        <v>0.1741040451111556</v>
      </c>
      <c r="BV44" s="50">
        <f t="shared" si="54"/>
        <v>0.69909524797636136</v>
      </c>
      <c r="BZ44" s="21">
        <f>$CE$24*BZ15</f>
        <v>6.9056874625115408E-2</v>
      </c>
      <c r="CA44" s="22">
        <f>$CE$25*CA15</f>
        <v>5.6571055652529442E-2</v>
      </c>
      <c r="CB44" s="22">
        <f>$CE$26*CB15</f>
        <v>9.3257064678963997E-2</v>
      </c>
      <c r="CC44" s="22">
        <f>$CE$27*CC15</f>
        <v>0.12587771854507712</v>
      </c>
      <c r="CD44" s="22">
        <f>$CE$28*CD15</f>
        <v>0.12587771854507712</v>
      </c>
      <c r="CE44" s="124">
        <f t="shared" si="55"/>
        <v>0.47064043204676309</v>
      </c>
      <c r="CH44" s="97"/>
      <c r="CJ44" s="94"/>
      <c r="CM44" s="97"/>
      <c r="CN44" s="94"/>
      <c r="CP44" s="21">
        <f>$CU$24*CP15</f>
        <v>9.2662892662892682E-2</v>
      </c>
      <c r="CQ44" s="22">
        <f>$CU$25*CQ15</f>
        <v>7.9342879342879341E-2</v>
      </c>
      <c r="CR44" s="22">
        <f>$CU$26*CR15</f>
        <v>0.12989232989232988</v>
      </c>
      <c r="CS44" s="22">
        <f>$CU$27*CS15</f>
        <v>0.17884337884337884</v>
      </c>
      <c r="CT44" s="22">
        <f>$CU$28*CT15</f>
        <v>0.17884337884337884</v>
      </c>
      <c r="CU44" s="50">
        <f t="shared" si="56"/>
        <v>0.65958485958485957</v>
      </c>
      <c r="CV44" s="17"/>
      <c r="CW44" s="17"/>
      <c r="CX44" s="17"/>
      <c r="CY44" s="17"/>
      <c r="CZ44" s="21">
        <f>$DF$24*DA15</f>
        <v>0.10056389915409931</v>
      </c>
      <c r="DA44" s="22">
        <f>$DF$25*DB15</f>
        <v>8.6743862595561105E-2</v>
      </c>
      <c r="DB44" s="22">
        <f>$DF$26*DC15</f>
        <v>0.13435044057311091</v>
      </c>
      <c r="DC44" s="22">
        <f>$DF$27*DD15</f>
        <v>0.20333300054243439</v>
      </c>
      <c r="DD44" s="22">
        <f>$DF$28*DE15</f>
        <v>0.1741040451111556</v>
      </c>
      <c r="DE44" s="50">
        <f t="shared" si="57"/>
        <v>0.69909524797636136</v>
      </c>
      <c r="DG44" s="17"/>
      <c r="DH44" s="95"/>
    </row>
    <row r="45" spans="2:112" ht="38.1" customHeight="1" x14ac:dyDescent="0.25">
      <c r="B45" s="94"/>
      <c r="E45" s="97"/>
      <c r="F45" s="94"/>
      <c r="G45" s="17"/>
      <c r="H45" s="21">
        <f>$M$24*H16</f>
        <v>7.6582313449457998E-2</v>
      </c>
      <c r="I45" s="22">
        <f>$M$25*I16</f>
        <v>5.3048749905877012E-2</v>
      </c>
      <c r="J45" s="22">
        <f>$M$26*J16</f>
        <v>4.8203541880958885E-2</v>
      </c>
      <c r="K45" s="22">
        <f>$M$27*K16</f>
        <v>7.1074265159719582E-2</v>
      </c>
      <c r="L45" s="22">
        <f>$M$28*L16</f>
        <v>0.10813174628306889</v>
      </c>
      <c r="M45" s="124">
        <f t="shared" si="45"/>
        <v>0.35704061667908232</v>
      </c>
      <c r="N45" s="17"/>
      <c r="O45" s="17"/>
      <c r="P45" s="17"/>
      <c r="Q45" s="17"/>
      <c r="R45" s="17"/>
      <c r="S45" s="21">
        <f>$X$24*S16</f>
        <v>5.4485956261847247E-2</v>
      </c>
      <c r="T45" s="22">
        <f>$X$25*T16</f>
        <v>5.4485956261847247E-2</v>
      </c>
      <c r="U45" s="22">
        <f>$X$26*U16</f>
        <v>3.6352999953228118E-2</v>
      </c>
      <c r="V45" s="22">
        <f>$X$27*V16</f>
        <v>5.9904052703963914E-2</v>
      </c>
      <c r="W45" s="22">
        <f>$X$28*W16</f>
        <v>9.5641679451786588E-2</v>
      </c>
      <c r="X45" s="124">
        <f t="shared" si="46"/>
        <v>0.3008706446326731</v>
      </c>
      <c r="Y45" s="17"/>
      <c r="Z45" s="17"/>
      <c r="AA45" s="17"/>
      <c r="AB45" s="95"/>
      <c r="AC45" s="17"/>
      <c r="AD45" s="117"/>
      <c r="AE45" s="17"/>
      <c r="AF45" s="46">
        <f t="shared" si="47"/>
        <v>5.1266382359059712E-2</v>
      </c>
      <c r="AG45" s="47">
        <f t="shared" si="48"/>
        <v>5.1266382359059712E-2</v>
      </c>
      <c r="AH45" s="47">
        <f t="shared" si="49"/>
        <v>2.7324734761805705E-2</v>
      </c>
      <c r="AI45" s="261">
        <f t="shared" si="50"/>
        <v>4.3114208446016225E-2</v>
      </c>
      <c r="AJ45" s="258">
        <f t="shared" si="51"/>
        <v>0.17297170792594135</v>
      </c>
      <c r="AK45" s="17"/>
      <c r="AL45" s="17"/>
      <c r="AN45" s="17"/>
      <c r="AO45" s="17"/>
      <c r="AP45" s="95"/>
      <c r="AQ45" s="17"/>
      <c r="AS45" s="94"/>
      <c r="AT45" s="17"/>
      <c r="AU45" s="21">
        <f>$AZ$24*AU16</f>
        <v>7.1831356538642366E-2</v>
      </c>
      <c r="AV45" s="22">
        <f>$AZ$25*AV16</f>
        <v>5.2046317557336665E-2</v>
      </c>
      <c r="AW45" s="22">
        <f>$AZ$26*AW16</f>
        <v>4.4783480191036965E-2</v>
      </c>
      <c r="AX45" s="22">
        <f>$AZ$27*AX16</f>
        <v>6.777766684747813E-2</v>
      </c>
      <c r="AY45" s="127">
        <f>$AZ$28*AY16</f>
        <v>0.10446242706669337</v>
      </c>
      <c r="AZ45" s="124">
        <f t="shared" si="52"/>
        <v>0.3409012482011875</v>
      </c>
      <c r="BA45" s="17"/>
      <c r="BB45" s="17"/>
      <c r="BC45" s="17"/>
      <c r="BD45" s="17"/>
      <c r="BE45" s="17"/>
      <c r="BF45" s="21">
        <f>$BK$24*BF16</f>
        <v>6.9804164227483603E-2</v>
      </c>
      <c r="BG45" s="22">
        <f>$BK$25*BG16</f>
        <v>5.3318388884390312E-2</v>
      </c>
      <c r="BH45" s="22">
        <f>$BK$26*BH16</f>
        <v>4.7214211972107456E-2</v>
      </c>
      <c r="BI45" s="22">
        <f>$BK$27*BI16</f>
        <v>6.8162125385470215E-2</v>
      </c>
      <c r="BJ45" s="22">
        <f>$BK$28*BJ16</f>
        <v>0.10492243405161196</v>
      </c>
      <c r="BK45" s="50">
        <f>SUM(BF45:BJ45)</f>
        <v>0.34342132452106355</v>
      </c>
      <c r="BL45" s="17"/>
      <c r="BM45" s="17"/>
      <c r="BN45" s="17"/>
      <c r="BQ45" s="21">
        <f>$BV$24*BQ16</f>
        <v>7.1831356538642366E-2</v>
      </c>
      <c r="BR45" s="22">
        <f>$BV$25*BR16</f>
        <v>5.2046317557336665E-2</v>
      </c>
      <c r="BS45" s="22">
        <f>$BV$26*BS16</f>
        <v>4.4783480191036965E-2</v>
      </c>
      <c r="BT45" s="22">
        <f>$BV$27*BT16</f>
        <v>6.777766684747813E-2</v>
      </c>
      <c r="BU45" s="22">
        <f>$BV$28*BU16</f>
        <v>0.10446242706669337</v>
      </c>
      <c r="BV45" s="50">
        <f t="shared" si="54"/>
        <v>0.3409012482011875</v>
      </c>
      <c r="BZ45" s="21">
        <f>$CE$24*BZ16</f>
        <v>5.3710902486200876E-2</v>
      </c>
      <c r="CA45" s="22">
        <f>$CE$25*CA16</f>
        <v>4.2428291739397085E-2</v>
      </c>
      <c r="CB45" s="22">
        <f>$CE$26*CB16</f>
        <v>3.108568822632133E-2</v>
      </c>
      <c r="CC45" s="22">
        <f>$CE$27*CC16</f>
        <v>4.1959239515025712E-2</v>
      </c>
      <c r="CD45" s="22">
        <f>$CE$28*CD16</f>
        <v>4.1959239515025712E-2</v>
      </c>
      <c r="CE45" s="124">
        <f t="shared" si="55"/>
        <v>0.21114336148197071</v>
      </c>
      <c r="CH45" s="97"/>
      <c r="CJ45" s="94"/>
      <c r="CM45" s="97"/>
      <c r="CN45" s="94"/>
      <c r="CP45" s="21">
        <f>$CU$24*CP16</f>
        <v>5.7914307914307919E-2</v>
      </c>
      <c r="CQ45" s="22">
        <f>$CU$25*CQ16</f>
        <v>4.5338788195931047E-2</v>
      </c>
      <c r="CR45" s="22">
        <f>$CU$26*CR16</f>
        <v>3.2473082473082469E-2</v>
      </c>
      <c r="CS45" s="22">
        <f>$CU$27*CS16</f>
        <v>4.4710844710844709E-2</v>
      </c>
      <c r="CT45" s="22">
        <f>$CU$28*CT16</f>
        <v>4.4710844710844709E-2</v>
      </c>
      <c r="CU45" s="50">
        <f t="shared" si="56"/>
        <v>0.22514786800501088</v>
      </c>
      <c r="CV45" s="17"/>
      <c r="CW45" s="17"/>
      <c r="CX45" s="17"/>
      <c r="CY45" s="17"/>
      <c r="CZ45" s="21">
        <f>$DF$24*DA16</f>
        <v>7.1831356538642366E-2</v>
      </c>
      <c r="DA45" s="22">
        <f>$DF$25*DB16</f>
        <v>5.2046317557336665E-2</v>
      </c>
      <c r="DB45" s="22">
        <f>$DF$26*DC16</f>
        <v>4.4783480191036965E-2</v>
      </c>
      <c r="DC45" s="22">
        <f>$DF$27*DD16</f>
        <v>6.777766684747813E-2</v>
      </c>
      <c r="DD45" s="22">
        <f>$DF$28*DE16</f>
        <v>0.10446242706669337</v>
      </c>
      <c r="DE45" s="50">
        <f t="shared" si="57"/>
        <v>0.3409012482011875</v>
      </c>
      <c r="DG45" s="17"/>
      <c r="DH45" s="95"/>
    </row>
    <row r="46" spans="2:112" ht="38.1" customHeight="1" x14ac:dyDescent="0.25">
      <c r="B46" s="94"/>
      <c r="E46" s="97"/>
      <c r="F46" s="94"/>
      <c r="G46" s="17"/>
      <c r="H46" s="23">
        <f>$M$24*H17</f>
        <v>5.9564021571800664E-2</v>
      </c>
      <c r="I46" s="24">
        <f>$M$25*I17</f>
        <v>3.5365833270584672E-2</v>
      </c>
      <c r="J46" s="24">
        <f>$M$26*J17</f>
        <v>2.8922125128575334E-2</v>
      </c>
      <c r="K46" s="24">
        <f>$M$27*K17</f>
        <v>2.3691421719906527E-2</v>
      </c>
      <c r="L46" s="24">
        <f>$M$28*L17</f>
        <v>3.604391542768963E-2</v>
      </c>
      <c r="M46" s="125">
        <f t="shared" si="45"/>
        <v>0.18358731711855686</v>
      </c>
      <c r="N46" s="17"/>
      <c r="O46" s="17"/>
      <c r="P46" s="17"/>
      <c r="Q46" s="17"/>
      <c r="R46" s="17"/>
      <c r="S46" s="23">
        <f>$X$24*S17</f>
        <v>4.2377965981436748E-2</v>
      </c>
      <c r="T46" s="24">
        <f>$X$25*T17</f>
        <v>4.2377965981436748E-2</v>
      </c>
      <c r="U46" s="24">
        <f>$X$26*U17</f>
        <v>2.4235333302152079E-2</v>
      </c>
      <c r="V46" s="24">
        <f>$X$27*V17</f>
        <v>1.996801756798797E-2</v>
      </c>
      <c r="W46" s="24">
        <f>$X$28*W17</f>
        <v>3.1880559817262198E-2</v>
      </c>
      <c r="X46" s="125">
        <f t="shared" si="46"/>
        <v>0.16083984265027576</v>
      </c>
      <c r="Y46" s="17"/>
      <c r="Z46" s="17"/>
      <c r="AA46" s="17"/>
      <c r="AB46" s="95"/>
      <c r="AC46" s="17"/>
      <c r="AD46" s="117"/>
      <c r="AE46" s="17"/>
      <c r="AK46" s="17"/>
      <c r="AL46" s="17"/>
      <c r="AN46" s="17"/>
      <c r="AO46" s="17"/>
      <c r="AP46" s="95"/>
      <c r="AQ46" s="17"/>
      <c r="AS46" s="94"/>
      <c r="AT46" s="17"/>
      <c r="AU46" s="23">
        <f>$AZ$24*AU17</f>
        <v>5.5868832863388507E-2</v>
      </c>
      <c r="AV46" s="24">
        <f>$AZ$25*AV17</f>
        <v>3.7175941112383329E-2</v>
      </c>
      <c r="AW46" s="24">
        <f>$AZ$26*AW17</f>
        <v>2.6870088114622184E-2</v>
      </c>
      <c r="AX46" s="24">
        <f>$AZ$27*AX17</f>
        <v>2.2592555615826043E-2</v>
      </c>
      <c r="AY46" s="128">
        <f>$AZ$28*AY17</f>
        <v>3.4820809022231121E-2</v>
      </c>
      <c r="AZ46" s="125">
        <f t="shared" si="52"/>
        <v>0.17732822672845117</v>
      </c>
      <c r="BA46" s="17"/>
      <c r="BB46" s="17"/>
      <c r="BC46" s="17"/>
      <c r="BD46" s="17"/>
      <c r="BE46" s="17"/>
      <c r="BF46" s="23">
        <f>$BK$24*BF17</f>
        <v>5.4292127732487247E-2</v>
      </c>
      <c r="BG46" s="24">
        <f>$BK$25*BG17</f>
        <v>3.8084563488850219E-2</v>
      </c>
      <c r="BH46" s="24">
        <f>$BK$26*BH17</f>
        <v>2.8328527183264476E-2</v>
      </c>
      <c r="BI46" s="24">
        <f>$BK$27*BI17</f>
        <v>2.2720708461823405E-2</v>
      </c>
      <c r="BJ46" s="24">
        <f>$BK$28*BJ17</f>
        <v>3.4974144683870653E-2</v>
      </c>
      <c r="BK46" s="51">
        <f>SUM(BF46:BJ46)</f>
        <v>0.17840007155029602</v>
      </c>
      <c r="BL46" s="17"/>
      <c r="BM46" s="17"/>
      <c r="BN46" s="17"/>
      <c r="BQ46" s="23">
        <f>$BV$24*BQ17</f>
        <v>5.5868832863388507E-2</v>
      </c>
      <c r="BR46" s="24">
        <f>$BV$25*BR17</f>
        <v>3.7175941112383329E-2</v>
      </c>
      <c r="BS46" s="24">
        <f>$BV$26*BS17</f>
        <v>2.6870088114622184E-2</v>
      </c>
      <c r="BT46" s="24">
        <f>$BV$27*BT17</f>
        <v>2.2592555615826043E-2</v>
      </c>
      <c r="BU46" s="24">
        <f>$BV$28*BU17</f>
        <v>3.4820809022231121E-2</v>
      </c>
      <c r="BV46" s="51">
        <f t="shared" si="54"/>
        <v>0.17732822672845117</v>
      </c>
      <c r="BZ46" s="23">
        <f>$CE$24*BZ17</f>
        <v>5.3710902486200876E-2</v>
      </c>
      <c r="CA46" s="24">
        <f>$CE$25*CA17</f>
        <v>4.2428291739397085E-2</v>
      </c>
      <c r="CB46" s="24">
        <f>$CE$26*CB17</f>
        <v>3.108568822632133E-2</v>
      </c>
      <c r="CC46" s="24">
        <f>$CE$27*CC17</f>
        <v>4.1959239515025712E-2</v>
      </c>
      <c r="CD46" s="24">
        <f>$CE$28*CD17</f>
        <v>4.1959239515025712E-2</v>
      </c>
      <c r="CE46" s="125">
        <f t="shared" si="55"/>
        <v>0.21114336148197071</v>
      </c>
      <c r="CH46" s="97"/>
      <c r="CJ46" s="94"/>
      <c r="CM46" s="97"/>
      <c r="CN46" s="94"/>
      <c r="CP46" s="23">
        <f>$CU$24*CP17</f>
        <v>5.7914307914307919E-2</v>
      </c>
      <c r="CQ46" s="24">
        <f>$CU$25*CQ17</f>
        <v>4.5338788195931047E-2</v>
      </c>
      <c r="CR46" s="24">
        <f>$CU$26*CR17</f>
        <v>3.2473082473082469E-2</v>
      </c>
      <c r="CS46" s="24">
        <f>$CU$27*CS17</f>
        <v>4.4710844710844709E-2</v>
      </c>
      <c r="CT46" s="24">
        <f>$CU$28*CT17</f>
        <v>4.4710844710844709E-2</v>
      </c>
      <c r="CU46" s="51">
        <f t="shared" si="56"/>
        <v>0.22514786800501088</v>
      </c>
      <c r="CV46" s="17"/>
      <c r="CW46" s="17"/>
      <c r="CX46" s="17"/>
      <c r="CY46" s="17"/>
      <c r="CZ46" s="23">
        <f>$DF$24*DA17</f>
        <v>5.5868832863388507E-2</v>
      </c>
      <c r="DA46" s="24">
        <f>$DF$25*DB17</f>
        <v>3.7175941112383329E-2</v>
      </c>
      <c r="DB46" s="24">
        <f>$DF$26*DC17</f>
        <v>2.6870088114622184E-2</v>
      </c>
      <c r="DC46" s="24">
        <f>$DF$27*DD17</f>
        <v>2.2592555615826043E-2</v>
      </c>
      <c r="DD46" s="24">
        <f>$DF$28*DE17</f>
        <v>3.4820809022231121E-2</v>
      </c>
      <c r="DE46" s="51">
        <f t="shared" si="57"/>
        <v>0.17732822672845117</v>
      </c>
      <c r="DG46" s="17"/>
      <c r="DH46" s="95"/>
    </row>
    <row r="47" spans="2:112" ht="38.1" customHeight="1" x14ac:dyDescent="0.25">
      <c r="B47" s="94"/>
      <c r="E47" s="97"/>
      <c r="F47" s="94"/>
      <c r="G47" s="17"/>
      <c r="N47" s="17"/>
      <c r="O47" s="17"/>
      <c r="P47" s="17"/>
      <c r="Q47" s="17"/>
      <c r="R47" s="17"/>
      <c r="Y47" s="17"/>
      <c r="Z47" s="17"/>
      <c r="AA47" s="17"/>
      <c r="AB47" s="95"/>
      <c r="AC47" s="17"/>
      <c r="AD47" s="117"/>
      <c r="AE47" s="17"/>
      <c r="AK47" s="17"/>
      <c r="AL47" s="17"/>
      <c r="AN47" s="17"/>
      <c r="AO47" s="17"/>
      <c r="AP47" s="95"/>
      <c r="AQ47" s="17"/>
      <c r="AS47" s="94"/>
      <c r="AT47" s="17"/>
      <c r="BA47" s="17"/>
      <c r="BB47" s="17"/>
      <c r="BC47" s="17"/>
      <c r="BD47" s="17"/>
      <c r="BE47" s="17"/>
      <c r="BL47" s="17"/>
      <c r="BM47" s="17"/>
      <c r="BN47" s="17"/>
      <c r="BW47" s="22"/>
      <c r="BX47" s="22"/>
      <c r="BY47" s="22"/>
      <c r="BZ47" s="22"/>
      <c r="CA47" s="17"/>
      <c r="CB47" s="17"/>
      <c r="CC47" s="17"/>
      <c r="CD47" s="17"/>
      <c r="CH47" s="97"/>
      <c r="CJ47" s="94"/>
      <c r="CM47" s="97"/>
      <c r="CN47" s="94"/>
      <c r="CO47" s="17"/>
      <c r="CV47" s="17"/>
      <c r="CW47" s="17"/>
      <c r="CX47" s="17"/>
      <c r="CY47" s="17"/>
      <c r="CZ47" s="17"/>
      <c r="DG47" s="17"/>
      <c r="DH47" s="95"/>
    </row>
    <row r="48" spans="2:112" ht="38.1" customHeight="1" x14ac:dyDescent="0.25">
      <c r="B48" s="94"/>
      <c r="E48" s="97"/>
      <c r="F48" s="94"/>
      <c r="G48" s="17"/>
      <c r="M48" s="59" t="s">
        <v>11</v>
      </c>
      <c r="N48" s="17"/>
      <c r="O48" s="17"/>
      <c r="P48" s="17"/>
      <c r="Q48" s="17"/>
      <c r="R48" s="17"/>
      <c r="X48" s="59" t="s">
        <v>11</v>
      </c>
      <c r="Y48" s="17"/>
      <c r="Z48" s="17"/>
      <c r="AA48" s="17"/>
      <c r="AB48" s="95"/>
      <c r="AC48" s="17"/>
      <c r="AD48" s="117"/>
      <c r="AE48" s="17"/>
      <c r="AF48" s="25"/>
      <c r="AG48" s="25"/>
      <c r="AH48" s="25"/>
      <c r="AJ48" s="59" t="s">
        <v>11</v>
      </c>
      <c r="AK48" s="17"/>
      <c r="AL48" s="17"/>
      <c r="AN48" s="17"/>
      <c r="AO48" s="17"/>
      <c r="AP48" s="95"/>
      <c r="AQ48" s="17"/>
      <c r="AS48" s="94"/>
      <c r="AT48" s="17"/>
      <c r="AU48" s="34"/>
      <c r="AV48" s="34"/>
      <c r="AW48" s="34"/>
      <c r="AX48" s="34"/>
      <c r="AZ48" s="59" t="s">
        <v>11</v>
      </c>
      <c r="BA48" s="17"/>
      <c r="BB48" s="17"/>
      <c r="BC48" s="17"/>
      <c r="BD48" s="17"/>
      <c r="BE48" s="17"/>
      <c r="BK48" s="59" t="s">
        <v>11</v>
      </c>
      <c r="BL48" s="17"/>
      <c r="BM48" s="17"/>
      <c r="BN48" s="17"/>
      <c r="BT48" s="34"/>
      <c r="BV48" s="59" t="s">
        <v>11</v>
      </c>
      <c r="BZ48" s="34"/>
      <c r="CA48" s="34"/>
      <c r="CB48" s="34"/>
      <c r="CC48" s="34"/>
      <c r="CE48" s="59" t="s">
        <v>11</v>
      </c>
      <c r="CF48" s="22"/>
      <c r="CG48" s="22"/>
      <c r="CH48" s="275"/>
      <c r="CJ48" s="94"/>
      <c r="CM48" s="97"/>
      <c r="CN48" s="94"/>
      <c r="CO48" s="17"/>
      <c r="CP48" s="22"/>
      <c r="CQ48" s="22"/>
      <c r="CR48" s="22"/>
      <c r="CS48" s="22"/>
      <c r="CU48" s="59" t="s">
        <v>11</v>
      </c>
      <c r="CV48" s="17"/>
      <c r="CW48" s="17"/>
      <c r="CX48" s="17"/>
      <c r="CY48" s="17"/>
      <c r="CZ48" s="17"/>
      <c r="DA48" s="22"/>
      <c r="DB48" s="22"/>
      <c r="DC48" s="22"/>
      <c r="DD48" s="22"/>
      <c r="DE48" s="22"/>
      <c r="DF48" s="22"/>
      <c r="DG48" s="17"/>
      <c r="DH48" s="95"/>
    </row>
    <row r="49" spans="2:112" ht="57.75" customHeight="1" x14ac:dyDescent="0.25">
      <c r="B49" s="94"/>
      <c r="E49" s="97"/>
      <c r="F49" s="94"/>
      <c r="G49" s="17"/>
      <c r="L49" s="17"/>
      <c r="M49" s="149" t="s">
        <v>13</v>
      </c>
      <c r="N49" s="17"/>
      <c r="O49" s="17"/>
      <c r="P49" s="17"/>
      <c r="Q49" s="17"/>
      <c r="R49" s="17"/>
      <c r="W49" s="17"/>
      <c r="X49" s="149" t="s">
        <v>13</v>
      </c>
      <c r="Y49" s="17"/>
      <c r="Z49" s="17"/>
      <c r="AA49" s="17"/>
      <c r="AB49" s="95"/>
      <c r="AC49" s="17"/>
      <c r="AD49" s="117"/>
      <c r="AE49" s="17"/>
      <c r="AG49" s="222"/>
      <c r="AH49" s="222"/>
      <c r="AI49" s="17"/>
      <c r="AJ49" s="149" t="s">
        <v>13</v>
      </c>
      <c r="AK49" s="17"/>
      <c r="AL49" s="17"/>
      <c r="AN49" s="17"/>
      <c r="AO49" s="17"/>
      <c r="AP49" s="95"/>
      <c r="AQ49" s="17"/>
      <c r="AS49" s="94"/>
      <c r="AT49" s="17"/>
      <c r="AU49" s="17"/>
      <c r="AV49" s="17"/>
      <c r="AW49" s="17"/>
      <c r="AX49" s="17"/>
      <c r="AY49" s="35"/>
      <c r="AZ49" s="149" t="s">
        <v>13</v>
      </c>
      <c r="BA49" s="17"/>
      <c r="BB49" s="17"/>
      <c r="BC49" s="17"/>
      <c r="BD49" s="17"/>
      <c r="BE49" s="17"/>
      <c r="BJ49" s="35"/>
      <c r="BK49" s="149" t="s">
        <v>13</v>
      </c>
      <c r="BL49" s="17"/>
      <c r="BM49" s="17"/>
      <c r="BN49" s="17"/>
      <c r="BT49" s="17"/>
      <c r="BU49" s="35"/>
      <c r="BV49" s="149" t="s">
        <v>13</v>
      </c>
      <c r="BZ49" s="17"/>
      <c r="CA49" s="17"/>
      <c r="CB49" s="17"/>
      <c r="CC49" s="17"/>
      <c r="CD49" s="35"/>
      <c r="CE49" s="149" t="s">
        <v>13</v>
      </c>
      <c r="CH49" s="97"/>
      <c r="CJ49" s="94"/>
      <c r="CM49" s="97"/>
      <c r="CN49" s="94"/>
      <c r="CO49" s="17"/>
      <c r="CP49" s="34"/>
      <c r="CQ49" s="34"/>
      <c r="CR49" s="34"/>
      <c r="CS49" s="34"/>
      <c r="CT49" s="35"/>
      <c r="CU49" s="149" t="s">
        <v>13</v>
      </c>
      <c r="CV49" s="17"/>
      <c r="CW49" s="17"/>
      <c r="CX49" s="17"/>
      <c r="CY49" s="17"/>
      <c r="CZ49" s="17"/>
      <c r="DA49" s="34"/>
      <c r="DB49" s="34"/>
      <c r="DC49" s="34"/>
      <c r="DD49" s="35"/>
      <c r="DE49" s="149" t="s">
        <v>13</v>
      </c>
      <c r="DF49" s="59"/>
      <c r="DG49" s="17"/>
      <c r="DH49" s="95"/>
    </row>
    <row r="50" spans="2:112" ht="38.1" customHeight="1" x14ac:dyDescent="0.25">
      <c r="B50" s="94"/>
      <c r="E50" s="97"/>
      <c r="F50" s="94"/>
      <c r="G50" s="17"/>
      <c r="H50" s="22"/>
      <c r="I50" s="22"/>
      <c r="J50" s="22"/>
      <c r="K50" s="22"/>
      <c r="L50" s="17"/>
      <c r="M50" s="27">
        <f>M42/M24</f>
        <v>5.4653134159186392</v>
      </c>
      <c r="N50" s="17"/>
      <c r="O50" s="17"/>
      <c r="P50" s="17"/>
      <c r="Q50" s="17"/>
      <c r="R50" s="17"/>
      <c r="S50" s="22"/>
      <c r="T50" s="22"/>
      <c r="U50" s="22"/>
      <c r="V50" s="22"/>
      <c r="W50" s="17"/>
      <c r="X50" s="28">
        <f>X42/X24</f>
        <v>5.3767584868118323</v>
      </c>
      <c r="Y50" s="17"/>
      <c r="Z50" s="17"/>
      <c r="AA50" s="17"/>
      <c r="AB50" s="95"/>
      <c r="AC50" s="17"/>
      <c r="AD50" s="117"/>
      <c r="AE50" s="17"/>
      <c r="AF50" s="17"/>
      <c r="AG50" s="17"/>
      <c r="AH50" s="17"/>
      <c r="AI50" s="17"/>
      <c r="AJ50" s="27">
        <f>AJ42/AK24</f>
        <v>4.1734719756530563</v>
      </c>
      <c r="AK50" s="17"/>
      <c r="AL50" s="17"/>
      <c r="AN50" s="17"/>
      <c r="AO50" s="17"/>
      <c r="AP50" s="95"/>
      <c r="AQ50" s="17"/>
      <c r="AS50" s="94"/>
      <c r="AT50" s="17"/>
      <c r="AU50" s="17"/>
      <c r="AV50" s="17"/>
      <c r="AW50" s="17"/>
      <c r="AX50" s="17"/>
      <c r="AY50" s="17"/>
      <c r="AZ50" s="27">
        <f>AZ42/AZ24</f>
        <v>5.4554316891097008</v>
      </c>
      <c r="BA50" s="17"/>
      <c r="BB50" s="17"/>
      <c r="BC50" s="17"/>
      <c r="BD50" s="17"/>
      <c r="BE50" s="17"/>
      <c r="BF50" s="22"/>
      <c r="BG50" s="22"/>
      <c r="BH50" s="22"/>
      <c r="BI50" s="22"/>
      <c r="BJ50" s="17"/>
      <c r="BK50" s="27">
        <f>BK42/BK24</f>
        <v>5.4169459775060167</v>
      </c>
      <c r="BL50" s="17"/>
      <c r="BM50" s="17"/>
      <c r="BN50" s="17"/>
      <c r="BT50" s="17"/>
      <c r="BU50" s="17"/>
      <c r="BV50" s="27">
        <f>BV42/BV24</f>
        <v>5.4554316891097008</v>
      </c>
      <c r="BZ50" s="17"/>
      <c r="CA50" s="17"/>
      <c r="CB50" s="17"/>
      <c r="CC50" s="17"/>
      <c r="CD50" s="17"/>
      <c r="CE50" s="27">
        <f>CE42/CE24</f>
        <v>5.3171835703390098</v>
      </c>
      <c r="CH50" s="97"/>
      <c r="CJ50" s="94"/>
      <c r="CM50" s="97"/>
      <c r="CN50" s="94"/>
      <c r="CO50" s="17"/>
      <c r="CP50" s="17"/>
      <c r="CQ50" s="17"/>
      <c r="CR50" s="17"/>
      <c r="CS50" s="17"/>
      <c r="CT50" s="17"/>
      <c r="CU50" s="27">
        <f>CU42/CU24</f>
        <v>5.315812170579779</v>
      </c>
      <c r="CV50" s="17"/>
      <c r="CW50" s="17"/>
      <c r="CX50" s="17"/>
      <c r="CY50" s="17"/>
      <c r="CZ50" s="17"/>
      <c r="DA50" s="17"/>
      <c r="DB50" s="17"/>
      <c r="DC50" s="17"/>
      <c r="DD50" s="17"/>
      <c r="DE50" s="27">
        <f>DE42/DF24</f>
        <v>5.4554316891097008</v>
      </c>
      <c r="DG50" s="17"/>
      <c r="DH50" s="95"/>
    </row>
    <row r="51" spans="2:112" ht="27.75" customHeight="1" x14ac:dyDescent="0.25">
      <c r="B51" s="94"/>
      <c r="E51" s="97"/>
      <c r="F51" s="94"/>
      <c r="G51" s="17"/>
      <c r="H51" s="34"/>
      <c r="I51" s="34"/>
      <c r="J51" s="34"/>
      <c r="K51" s="34"/>
      <c r="L51" s="17"/>
      <c r="M51" s="28">
        <f>M43/M25</f>
        <v>5.3535467596616142</v>
      </c>
      <c r="N51" s="17"/>
      <c r="O51" s="17"/>
      <c r="P51" s="17"/>
      <c r="Q51" s="17"/>
      <c r="R51" s="17"/>
      <c r="S51" s="34"/>
      <c r="T51" s="34"/>
      <c r="U51" s="34"/>
      <c r="V51" s="34"/>
      <c r="W51" s="17"/>
      <c r="X51" s="28">
        <f>X43/X25</f>
        <v>5.3767584868118323</v>
      </c>
      <c r="Y51" s="17"/>
      <c r="Z51" s="17"/>
      <c r="AA51" s="17"/>
      <c r="AB51" s="95"/>
      <c r="AC51" s="17"/>
      <c r="AD51" s="117"/>
      <c r="AE51" s="17"/>
      <c r="AF51" s="17"/>
      <c r="AG51" s="17"/>
      <c r="AH51" s="17"/>
      <c r="AI51" s="17"/>
      <c r="AJ51" s="28">
        <f>AJ43/AK25</f>
        <v>4.1734719756530563</v>
      </c>
      <c r="AK51" s="17"/>
      <c r="AL51" s="17"/>
      <c r="AN51" s="17"/>
      <c r="AO51" s="17"/>
      <c r="AP51" s="95"/>
      <c r="AQ51" s="17"/>
      <c r="AS51" s="94"/>
      <c r="AT51" s="17"/>
      <c r="AU51" s="17"/>
      <c r="AV51" s="17"/>
      <c r="AW51" s="17"/>
      <c r="AX51" s="17"/>
      <c r="AY51" s="17"/>
      <c r="AZ51" s="28">
        <f>AZ43/AZ25</f>
        <v>5.4317902661681545</v>
      </c>
      <c r="BA51" s="17"/>
      <c r="BB51" s="17"/>
      <c r="BC51" s="17"/>
      <c r="BD51" s="17"/>
      <c r="BE51" s="17"/>
      <c r="BF51" s="34"/>
      <c r="BG51" s="34"/>
      <c r="BH51" s="34"/>
      <c r="BI51" s="34"/>
      <c r="BJ51" s="17"/>
      <c r="BK51" s="28">
        <f>BK43/BK25</f>
        <v>5.4016106083220885</v>
      </c>
      <c r="BL51" s="17"/>
      <c r="BM51" s="17"/>
      <c r="BN51" s="17"/>
      <c r="BT51" s="17"/>
      <c r="BU51" s="17"/>
      <c r="BV51" s="28">
        <f>BV43/BV25</f>
        <v>5.4317902661681545</v>
      </c>
      <c r="BZ51" s="17"/>
      <c r="CA51" s="17"/>
      <c r="CB51" s="17"/>
      <c r="CC51" s="17"/>
      <c r="CD51" s="17"/>
      <c r="CE51" s="28">
        <f>CE43/CE25</f>
        <v>5.3384650345665348</v>
      </c>
      <c r="CH51" s="97"/>
      <c r="CJ51" s="94"/>
      <c r="CM51" s="97"/>
      <c r="CN51" s="94"/>
      <c r="CO51" s="17"/>
      <c r="CP51" s="17"/>
      <c r="CQ51" s="17"/>
      <c r="CR51" s="17"/>
      <c r="CS51" s="17"/>
      <c r="CT51" s="17"/>
      <c r="CU51" s="28">
        <f>CU43/CU25</f>
        <v>5.3393256855064353</v>
      </c>
      <c r="CV51" s="17"/>
      <c r="CW51" s="17"/>
      <c r="CX51" s="17"/>
      <c r="CY51" s="17"/>
      <c r="CZ51" s="17"/>
      <c r="DA51" s="17"/>
      <c r="DB51" s="17"/>
      <c r="DC51" s="17"/>
      <c r="DD51" s="17"/>
      <c r="DE51" s="28">
        <f>DE43/DF25</f>
        <v>5.4317902661681545</v>
      </c>
      <c r="DG51" s="17"/>
      <c r="DH51" s="95"/>
    </row>
    <row r="52" spans="2:112" ht="59.25" customHeight="1" x14ac:dyDescent="0.25">
      <c r="B52" s="94"/>
      <c r="E52" s="97"/>
      <c r="F52" s="94"/>
      <c r="G52" s="17"/>
      <c r="H52" s="17"/>
      <c r="I52" s="17"/>
      <c r="J52" s="17"/>
      <c r="K52" s="17"/>
      <c r="L52" s="17"/>
      <c r="M52" s="28">
        <f>M44/M26</f>
        <v>5.1957851199469598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8">
        <f>X44/X26</f>
        <v>5.2747532351913682</v>
      </c>
      <c r="Y52" s="17"/>
      <c r="Z52" s="17"/>
      <c r="AA52" s="17"/>
      <c r="AB52" s="95"/>
      <c r="AC52" s="17"/>
      <c r="AD52" s="117"/>
      <c r="AE52" s="17"/>
      <c r="AF52" s="17"/>
      <c r="AG52" s="17"/>
      <c r="AH52" s="17"/>
      <c r="AI52" s="17"/>
      <c r="AJ52" s="28">
        <f>AJ44/AK26</f>
        <v>4.0787971069661211</v>
      </c>
      <c r="AK52" s="17"/>
      <c r="AL52" s="17"/>
      <c r="AN52" s="17"/>
      <c r="AO52" s="17"/>
      <c r="AP52" s="95"/>
      <c r="AQ52" s="17"/>
      <c r="AS52" s="94"/>
      <c r="AT52" s="17"/>
      <c r="AU52" s="17"/>
      <c r="AV52" s="17"/>
      <c r="AW52" s="17"/>
      <c r="AX52" s="17"/>
      <c r="AY52" s="17"/>
      <c r="AZ52" s="28">
        <f>AZ44/AZ26</f>
        <v>5.2035203233734633</v>
      </c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28">
        <f>BK44/BK26</f>
        <v>5.1680837456076398</v>
      </c>
      <c r="BL52" s="17"/>
      <c r="BM52" s="17"/>
      <c r="BN52" s="17"/>
      <c r="BT52" s="17"/>
      <c r="BU52" s="17"/>
      <c r="BV52" s="28">
        <f>BV44/BV26</f>
        <v>5.2035203233734633</v>
      </c>
      <c r="BZ52" s="17"/>
      <c r="CA52" s="17"/>
      <c r="CB52" s="17"/>
      <c r="CC52" s="17"/>
      <c r="CD52" s="17"/>
      <c r="CE52" s="28">
        <f>CE44/CE26</f>
        <v>5.0467000400123627</v>
      </c>
      <c r="CH52" s="97"/>
      <c r="CJ52" s="94"/>
      <c r="CM52" s="97"/>
      <c r="CN52" s="94"/>
      <c r="CO52" s="17"/>
      <c r="CP52" s="17"/>
      <c r="CQ52" s="17"/>
      <c r="CR52" s="17"/>
      <c r="CS52" s="17"/>
      <c r="CT52" s="17"/>
      <c r="CU52" s="28">
        <f>CU44/CU26</f>
        <v>5.0779353956588622</v>
      </c>
      <c r="CV52" s="17"/>
      <c r="CW52" s="17"/>
      <c r="CX52" s="17"/>
      <c r="CY52" s="17"/>
      <c r="CZ52" s="17"/>
      <c r="DA52" s="17"/>
      <c r="DB52" s="17"/>
      <c r="DC52" s="17"/>
      <c r="DD52" s="17"/>
      <c r="DE52" s="28">
        <f>DE44/DF26</f>
        <v>5.2035203233734633</v>
      </c>
      <c r="DG52" s="17"/>
      <c r="DH52" s="95"/>
    </row>
    <row r="53" spans="2:112" ht="38.1" customHeight="1" x14ac:dyDescent="0.25">
      <c r="B53" s="94"/>
      <c r="E53" s="97"/>
      <c r="F53" s="94"/>
      <c r="G53" s="17"/>
      <c r="H53" s="17"/>
      <c r="I53" s="17"/>
      <c r="J53" s="17"/>
      <c r="K53" s="17"/>
      <c r="L53" s="17"/>
      <c r="M53" s="28">
        <f>M45/M27</f>
        <v>5.0234865724848952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8">
        <f>X45/X27</f>
        <v>5.0225423999195327</v>
      </c>
      <c r="Y53" s="17"/>
      <c r="Z53" s="17"/>
      <c r="AA53" s="17"/>
      <c r="AB53" s="95"/>
      <c r="AC53" s="17"/>
      <c r="AD53" s="117"/>
      <c r="AE53" s="17"/>
      <c r="AF53" s="25"/>
      <c r="AG53" s="17"/>
      <c r="AH53" s="17"/>
      <c r="AI53" s="17"/>
      <c r="AJ53" s="28">
        <f>AJ45/AK27</f>
        <v>4.0119420989143553</v>
      </c>
      <c r="AK53" s="17"/>
      <c r="AL53" s="17"/>
      <c r="AM53" s="15"/>
      <c r="AN53" s="17"/>
      <c r="AO53" s="17"/>
      <c r="AP53" s="95"/>
      <c r="AQ53" s="17"/>
      <c r="AS53" s="94"/>
      <c r="AT53" s="17"/>
      <c r="AU53" s="36"/>
      <c r="AV53" s="17"/>
      <c r="AW53" s="17"/>
      <c r="AX53" s="17"/>
      <c r="AY53" s="17"/>
      <c r="AZ53" s="28">
        <f>AZ45/AZ27</f>
        <v>5.0296987792206922</v>
      </c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28">
        <f>BK45/BK27</f>
        <v>5.0383012938482841</v>
      </c>
      <c r="BL53" s="17"/>
      <c r="BM53" s="17"/>
      <c r="BN53" s="17"/>
      <c r="BT53" s="17"/>
      <c r="BU53" s="17"/>
      <c r="BV53" s="28">
        <f>BV45/BV27</f>
        <v>5.0296987792206922</v>
      </c>
      <c r="BZ53" s="36"/>
      <c r="CA53" s="17"/>
      <c r="CB53" s="17"/>
      <c r="CC53" s="17"/>
      <c r="CD53" s="17"/>
      <c r="CE53" s="28">
        <f>CE45/CE27</f>
        <v>5.0321064900701957</v>
      </c>
      <c r="CH53" s="97"/>
      <c r="CJ53" s="94"/>
      <c r="CM53" s="97"/>
      <c r="CN53" s="94"/>
      <c r="CO53" s="17"/>
      <c r="CP53" s="17"/>
      <c r="CQ53" s="17"/>
      <c r="CR53" s="17"/>
      <c r="CS53" s="17"/>
      <c r="CT53" s="17"/>
      <c r="CU53" s="28">
        <f>CU45/CU27</f>
        <v>5.0356433536671874</v>
      </c>
      <c r="CV53" s="17"/>
      <c r="CW53" s="17"/>
      <c r="CX53" s="17"/>
      <c r="CY53" s="17"/>
      <c r="CZ53" s="17"/>
      <c r="DA53" s="17"/>
      <c r="DB53" s="17"/>
      <c r="DC53" s="17"/>
      <c r="DD53" s="17"/>
      <c r="DE53" s="28">
        <f>DE45/DF27</f>
        <v>5.0296987792206922</v>
      </c>
      <c r="DG53" s="17"/>
      <c r="DH53" s="95"/>
    </row>
    <row r="54" spans="2:112" ht="38.1" customHeight="1" x14ac:dyDescent="0.25">
      <c r="B54" s="94"/>
      <c r="E54" s="97"/>
      <c r="F54" s="94"/>
      <c r="G54" s="17"/>
      <c r="H54" s="17"/>
      <c r="I54" s="17"/>
      <c r="J54" s="17"/>
      <c r="K54" s="17"/>
      <c r="L54" s="17"/>
      <c r="M54" s="28">
        <f>M46/M28</f>
        <v>5.0934343547349892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8">
        <f>X46/X28</f>
        <v>5.0450758572685626</v>
      </c>
      <c r="Y54" s="17"/>
      <c r="Z54" s="17"/>
      <c r="AA54" s="17"/>
      <c r="AB54" s="95"/>
      <c r="AC54" s="17"/>
      <c r="AD54" s="117"/>
      <c r="AE54" s="17"/>
      <c r="AF54" s="25"/>
      <c r="AG54" s="17"/>
      <c r="AH54" s="17"/>
      <c r="AI54" s="149" t="s">
        <v>1</v>
      </c>
      <c r="AJ54" s="251">
        <f>SUM(AJ50:AJ53)</f>
        <v>16.437683157186591</v>
      </c>
      <c r="AK54" s="17"/>
      <c r="AL54" s="17"/>
      <c r="AM54" s="15"/>
      <c r="AN54" s="17"/>
      <c r="AO54" s="17"/>
      <c r="AP54" s="95"/>
      <c r="AQ54" s="17"/>
      <c r="AS54" s="94"/>
      <c r="AT54" s="17"/>
      <c r="AU54" s="22"/>
      <c r="AV54" s="17"/>
      <c r="AW54" s="17"/>
      <c r="AX54" s="17"/>
      <c r="AY54" s="17"/>
      <c r="AZ54" s="28">
        <f>AZ46/AZ28</f>
        <v>5.0925935297837883</v>
      </c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28">
        <f>BK46/BK28</f>
        <v>5.1009130648610377</v>
      </c>
      <c r="BL54" s="17"/>
      <c r="BM54" s="17"/>
      <c r="BN54" s="17"/>
      <c r="BT54" s="17"/>
      <c r="BU54" s="17"/>
      <c r="BV54" s="28">
        <f>BV46/BV28</f>
        <v>5.0925935297837883</v>
      </c>
      <c r="BZ54" s="22"/>
      <c r="CA54" s="17"/>
      <c r="CB54" s="17"/>
      <c r="CC54" s="17"/>
      <c r="CD54" s="17"/>
      <c r="CE54" s="28">
        <f>CE46/CE28</f>
        <v>5.0321064900701957</v>
      </c>
      <c r="CH54" s="97"/>
      <c r="CJ54" s="94"/>
      <c r="CM54" s="97"/>
      <c r="CN54" s="94"/>
      <c r="CO54" s="17"/>
      <c r="CP54" s="36"/>
      <c r="CQ54" s="17"/>
      <c r="CR54" s="17"/>
      <c r="CS54" s="17"/>
      <c r="CT54" s="17"/>
      <c r="CU54" s="28">
        <f>CU46/CU28</f>
        <v>5.0356433536671874</v>
      </c>
      <c r="CV54" s="17"/>
      <c r="CW54" s="17"/>
      <c r="CX54" s="17"/>
      <c r="CY54" s="17"/>
      <c r="CZ54" s="17"/>
      <c r="DA54" s="36"/>
      <c r="DB54" s="17"/>
      <c r="DC54" s="17"/>
      <c r="DD54" s="17"/>
      <c r="DE54" s="28">
        <f>DE46/DF28</f>
        <v>5.0925935297837883</v>
      </c>
      <c r="DG54" s="17"/>
      <c r="DH54" s="95"/>
    </row>
    <row r="55" spans="2:112" ht="38.1" customHeight="1" x14ac:dyDescent="0.25">
      <c r="B55" s="94"/>
      <c r="E55" s="97"/>
      <c r="F55" s="94"/>
      <c r="G55" s="17"/>
      <c r="H55" s="17"/>
      <c r="I55" s="17"/>
      <c r="J55" s="17"/>
      <c r="K55" s="17"/>
      <c r="L55" s="162" t="s">
        <v>1</v>
      </c>
      <c r="M55" s="52">
        <f>SUM(M50:M54)</f>
        <v>26.131566222747097</v>
      </c>
      <c r="N55" s="17"/>
      <c r="O55" s="17"/>
      <c r="P55" s="17"/>
      <c r="Q55" s="17"/>
      <c r="R55" s="17"/>
      <c r="S55" s="17"/>
      <c r="T55" s="17"/>
      <c r="U55" s="17"/>
      <c r="V55" s="17"/>
      <c r="W55" s="149" t="s">
        <v>1</v>
      </c>
      <c r="X55" s="52">
        <f>SUM(X50:X54)</f>
        <v>26.095888466003132</v>
      </c>
      <c r="Y55" s="17"/>
      <c r="Z55" s="17"/>
      <c r="AA55" s="17"/>
      <c r="AB55" s="95"/>
      <c r="AC55" s="17"/>
      <c r="AD55" s="117"/>
      <c r="AE55" s="17"/>
      <c r="AF55" s="25"/>
      <c r="AG55" s="17"/>
      <c r="AH55" s="17"/>
      <c r="AI55" s="149" t="s">
        <v>8</v>
      </c>
      <c r="AJ55" s="251">
        <f>AJ54/4</f>
        <v>4.1094207892966477</v>
      </c>
      <c r="AK55" s="17"/>
      <c r="AL55" s="17"/>
      <c r="AM55" s="15"/>
      <c r="AN55" s="17"/>
      <c r="AO55" s="17"/>
      <c r="AP55" s="95"/>
      <c r="AQ55" s="17"/>
      <c r="AS55" s="94"/>
      <c r="AT55" s="17"/>
      <c r="AU55" s="22"/>
      <c r="AV55" s="17"/>
      <c r="AW55" s="17"/>
      <c r="AX55" s="17"/>
      <c r="AY55" s="149" t="s">
        <v>1</v>
      </c>
      <c r="AZ55" s="52">
        <f>SUM(AZ50:AZ54)</f>
        <v>26.213034587655798</v>
      </c>
      <c r="BA55" s="17"/>
      <c r="BB55" s="17"/>
      <c r="BC55" s="17"/>
      <c r="BD55" s="17"/>
      <c r="BE55" s="17"/>
      <c r="BF55" s="17"/>
      <c r="BG55" s="17"/>
      <c r="BH55" s="17"/>
      <c r="BI55" s="17"/>
      <c r="BJ55" s="149" t="s">
        <v>1</v>
      </c>
      <c r="BK55" s="52">
        <f>SUM(BK50:BK54)</f>
        <v>26.125854690145069</v>
      </c>
      <c r="BL55" s="17"/>
      <c r="BM55" s="17"/>
      <c r="BN55" s="17"/>
      <c r="BT55" s="17"/>
      <c r="BU55" s="149" t="s">
        <v>1</v>
      </c>
      <c r="BV55" s="52">
        <f>SUM(BV50:BV54)</f>
        <v>26.213034587655798</v>
      </c>
      <c r="BZ55" s="22"/>
      <c r="CA55" s="17"/>
      <c r="CB55" s="17"/>
      <c r="CC55" s="17"/>
      <c r="CD55" s="149" t="s">
        <v>1</v>
      </c>
      <c r="CE55" s="52">
        <f>SUM(CE50:CE54)</f>
        <v>25.766561625058298</v>
      </c>
      <c r="CH55" s="97"/>
      <c r="CJ55" s="94"/>
      <c r="CM55" s="97"/>
      <c r="CN55" s="94"/>
      <c r="CO55" s="17"/>
      <c r="CP55" s="22"/>
      <c r="CQ55" s="17"/>
      <c r="CR55" s="17"/>
      <c r="CS55" s="17"/>
      <c r="CT55" s="149" t="s">
        <v>1</v>
      </c>
      <c r="CU55" s="52">
        <f>SUM(CU50:CU54)</f>
        <v>25.804359959079449</v>
      </c>
      <c r="CV55" s="17"/>
      <c r="CW55" s="17"/>
      <c r="CX55" s="17"/>
      <c r="CY55" s="17"/>
      <c r="CZ55" s="17"/>
      <c r="DA55" s="22"/>
      <c r="DB55" s="17"/>
      <c r="DC55" s="17"/>
      <c r="DD55" s="149" t="s">
        <v>1</v>
      </c>
      <c r="DE55" s="52">
        <f>SUM(DE50:DE54)</f>
        <v>26.213034587655798</v>
      </c>
      <c r="DG55" s="17"/>
      <c r="DH55" s="95"/>
    </row>
    <row r="56" spans="2:112" ht="38.1" customHeight="1" x14ac:dyDescent="0.25">
      <c r="B56" s="94"/>
      <c r="E56" s="97"/>
      <c r="F56" s="94"/>
      <c r="G56" s="17"/>
      <c r="H56" s="36"/>
      <c r="I56" s="17"/>
      <c r="J56" s="17"/>
      <c r="K56" s="17"/>
      <c r="L56" s="162" t="s">
        <v>8</v>
      </c>
      <c r="M56" s="52">
        <f>M55/5</f>
        <v>5.2263132445494191</v>
      </c>
      <c r="N56" s="17"/>
      <c r="O56" s="17"/>
      <c r="P56" s="17"/>
      <c r="Q56" s="17"/>
      <c r="R56" s="17"/>
      <c r="S56" s="36"/>
      <c r="T56" s="17"/>
      <c r="U56" s="17"/>
      <c r="V56" s="17"/>
      <c r="W56" s="149" t="s">
        <v>8</v>
      </c>
      <c r="X56" s="52">
        <f>X55/5</f>
        <v>5.219177693200626</v>
      </c>
      <c r="Y56" s="17"/>
      <c r="Z56" s="17"/>
      <c r="AA56" s="17"/>
      <c r="AB56" s="95"/>
      <c r="AC56" s="17"/>
      <c r="AD56" s="117"/>
      <c r="AE56" s="17"/>
      <c r="AF56" s="25"/>
      <c r="AG56" s="17"/>
      <c r="AH56" s="17"/>
      <c r="AK56" s="17"/>
      <c r="AL56" s="17"/>
      <c r="AM56" s="15"/>
      <c r="AN56" s="17"/>
      <c r="AO56" s="17"/>
      <c r="AP56" s="95"/>
      <c r="AQ56" s="17"/>
      <c r="AS56" s="94"/>
      <c r="AT56" s="17"/>
      <c r="AU56" s="22"/>
      <c r="AV56" s="17"/>
      <c r="AW56" s="17"/>
      <c r="AX56" s="17"/>
      <c r="AY56" s="149" t="s">
        <v>8</v>
      </c>
      <c r="AZ56" s="52">
        <f>AZ55/5</f>
        <v>5.2426069175311598</v>
      </c>
      <c r="BA56" s="17"/>
      <c r="BB56" s="17"/>
      <c r="BC56" s="17"/>
      <c r="BD56" s="17"/>
      <c r="BE56" s="17"/>
      <c r="BF56" s="36"/>
      <c r="BG56" s="17"/>
      <c r="BH56" s="17"/>
      <c r="BI56" s="17"/>
      <c r="BJ56" s="149" t="s">
        <v>8</v>
      </c>
      <c r="BK56" s="52">
        <f>BK55/5</f>
        <v>5.2251709380290139</v>
      </c>
      <c r="BL56" s="17"/>
      <c r="BM56" s="17"/>
      <c r="BN56" s="17"/>
      <c r="BT56" s="17"/>
      <c r="BU56" s="149" t="s">
        <v>8</v>
      </c>
      <c r="BV56" s="52">
        <f>BV55/5</f>
        <v>5.2426069175311598</v>
      </c>
      <c r="BZ56" s="22"/>
      <c r="CA56" s="17"/>
      <c r="CB56" s="17"/>
      <c r="CC56" s="17"/>
      <c r="CD56" s="149" t="s">
        <v>8</v>
      </c>
      <c r="CE56" s="52">
        <f>CE55/5</f>
        <v>5.1533123250116599</v>
      </c>
      <c r="CH56" s="97"/>
      <c r="CJ56" s="94"/>
      <c r="CM56" s="97"/>
      <c r="CN56" s="94"/>
      <c r="CO56" s="17"/>
      <c r="CP56" s="22"/>
      <c r="CQ56" s="17"/>
      <c r="CR56" s="17"/>
      <c r="CS56" s="17"/>
      <c r="CT56" s="149" t="s">
        <v>8</v>
      </c>
      <c r="CU56" s="52">
        <f>CU55/5</f>
        <v>5.1608719918158901</v>
      </c>
      <c r="CV56" s="17"/>
      <c r="CW56" s="17"/>
      <c r="CX56" s="17"/>
      <c r="CY56" s="17"/>
      <c r="CZ56" s="17"/>
      <c r="DA56" s="22"/>
      <c r="DB56" s="17"/>
      <c r="DC56" s="17"/>
      <c r="DD56" s="149" t="s">
        <v>8</v>
      </c>
      <c r="DE56" s="52">
        <f>DE55/5</f>
        <v>5.2426069175311598</v>
      </c>
      <c r="DG56" s="17"/>
      <c r="DH56" s="95"/>
    </row>
    <row r="57" spans="2:112" ht="38.1" customHeight="1" x14ac:dyDescent="0.25">
      <c r="B57" s="94"/>
      <c r="E57" s="97"/>
      <c r="F57" s="94"/>
      <c r="G57" s="17"/>
      <c r="H57" s="22"/>
      <c r="I57" s="17"/>
      <c r="J57" s="17"/>
      <c r="K57" s="17"/>
      <c r="N57" s="17"/>
      <c r="O57" s="17"/>
      <c r="P57" s="17"/>
      <c r="Q57" s="17"/>
      <c r="R57" s="17"/>
      <c r="S57" s="22"/>
      <c r="T57" s="17"/>
      <c r="U57" s="17"/>
      <c r="V57" s="17"/>
      <c r="Y57" s="17"/>
      <c r="Z57" s="17"/>
      <c r="AA57" s="17"/>
      <c r="AB57" s="95"/>
      <c r="AC57" s="17"/>
      <c r="AD57" s="117"/>
      <c r="AE57" s="17"/>
      <c r="AF57" s="25"/>
      <c r="AG57" s="17"/>
      <c r="AH57" s="17"/>
      <c r="AI57" s="68"/>
      <c r="AJ57" s="22"/>
      <c r="AK57" s="17"/>
      <c r="AL57" s="17"/>
      <c r="AM57" s="15"/>
      <c r="AN57" s="17"/>
      <c r="AO57" s="17"/>
      <c r="AP57" s="95"/>
      <c r="AQ57" s="17"/>
      <c r="AS57" s="94"/>
      <c r="AT57" s="17"/>
      <c r="AU57" s="22"/>
      <c r="AV57" s="17"/>
      <c r="AW57" s="17"/>
      <c r="AX57" s="17"/>
      <c r="AY57" s="68"/>
      <c r="AZ57" s="17"/>
      <c r="BA57" s="17"/>
      <c r="BB57" s="17"/>
      <c r="BC57" s="17"/>
      <c r="BD57" s="17"/>
      <c r="BE57" s="17"/>
      <c r="BF57" s="22"/>
      <c r="BG57" s="17"/>
      <c r="BH57" s="17"/>
      <c r="BI57" s="17"/>
      <c r="BL57" s="17"/>
      <c r="BM57" s="17"/>
      <c r="BN57" s="17"/>
      <c r="BU57" s="17"/>
      <c r="BV57" s="22"/>
      <c r="BW57" s="17"/>
      <c r="BY57" s="17"/>
      <c r="BZ57" s="68"/>
      <c r="CA57" s="17"/>
      <c r="CB57" s="17"/>
      <c r="CC57" s="17"/>
      <c r="CD57" s="17"/>
      <c r="CE57" s="17"/>
      <c r="CH57" s="97"/>
      <c r="CJ57" s="94"/>
      <c r="CM57" s="97"/>
      <c r="CN57" s="94"/>
      <c r="CO57" s="17"/>
      <c r="CP57" s="22"/>
      <c r="CQ57" s="17"/>
      <c r="CR57" s="17"/>
      <c r="CS57" s="17"/>
      <c r="CV57" s="17"/>
      <c r="CW57" s="17"/>
      <c r="CX57" s="17"/>
      <c r="CY57" s="17"/>
      <c r="CZ57" s="17"/>
      <c r="DA57" s="22"/>
      <c r="DB57" s="17"/>
      <c r="DC57" s="17"/>
      <c r="DD57" s="17"/>
      <c r="DG57" s="17"/>
      <c r="DH57" s="95"/>
    </row>
    <row r="58" spans="2:112" ht="38.1" customHeight="1" x14ac:dyDescent="0.25">
      <c r="B58" s="94"/>
      <c r="E58" s="97"/>
      <c r="F58" s="94"/>
      <c r="G58" s="475" t="s">
        <v>7</v>
      </c>
      <c r="H58" s="475"/>
      <c r="I58" s="475"/>
      <c r="J58" s="475"/>
      <c r="K58" s="475"/>
      <c r="L58" s="149" t="s">
        <v>9</v>
      </c>
      <c r="M58" s="69">
        <f>(M56-5)/4</f>
        <v>5.6578311137354786E-2</v>
      </c>
      <c r="N58" s="17"/>
      <c r="O58" s="17"/>
      <c r="P58" s="17"/>
      <c r="Q58" s="17"/>
      <c r="R58" s="475" t="s">
        <v>7</v>
      </c>
      <c r="S58" s="475"/>
      <c r="T58" s="475"/>
      <c r="U58" s="475"/>
      <c r="V58" s="475"/>
      <c r="W58" s="149" t="s">
        <v>9</v>
      </c>
      <c r="X58" s="69">
        <f>(X56-5)/4</f>
        <v>5.4794423300156492E-2</v>
      </c>
      <c r="Y58" s="17"/>
      <c r="Z58" s="17"/>
      <c r="AA58" s="17"/>
      <c r="AB58" s="95"/>
      <c r="AC58" s="17"/>
      <c r="AD58" s="117"/>
      <c r="AE58" s="517" t="s">
        <v>20</v>
      </c>
      <c r="AF58" s="518"/>
      <c r="AG58" s="518"/>
      <c r="AH58" s="519"/>
      <c r="AI58" s="149" t="s">
        <v>9</v>
      </c>
      <c r="AJ58" s="29">
        <f>(AJ55-4)/3</f>
        <v>3.6473596432215892E-2</v>
      </c>
      <c r="AK58" s="17"/>
      <c r="AL58" s="17"/>
      <c r="AM58" s="15"/>
      <c r="AN58" s="17"/>
      <c r="AO58" s="17"/>
      <c r="AP58" s="95"/>
      <c r="AQ58" s="17"/>
      <c r="AS58" s="94"/>
      <c r="AT58" s="475" t="s">
        <v>7</v>
      </c>
      <c r="AU58" s="475"/>
      <c r="AV58" s="475"/>
      <c r="AW58" s="475"/>
      <c r="AX58" s="475"/>
      <c r="AY58" s="149" t="s">
        <v>9</v>
      </c>
      <c r="AZ58" s="69">
        <f>(AZ56-5)/4</f>
        <v>6.0651729382789954E-2</v>
      </c>
      <c r="BA58" s="17"/>
      <c r="BB58" s="17"/>
      <c r="BC58" s="17"/>
      <c r="BD58" s="17"/>
      <c r="BE58" s="475" t="s">
        <v>7</v>
      </c>
      <c r="BF58" s="475"/>
      <c r="BG58" s="475"/>
      <c r="BH58" s="475"/>
      <c r="BI58" s="475"/>
      <c r="BJ58" s="149" t="s">
        <v>9</v>
      </c>
      <c r="BK58" s="69">
        <f>(BK56-5)/4</f>
        <v>5.6292734507253472E-2</v>
      </c>
      <c r="BL58" s="17"/>
      <c r="BM58" s="17"/>
      <c r="BN58" s="17"/>
      <c r="BQ58" s="517" t="s">
        <v>7</v>
      </c>
      <c r="BR58" s="518"/>
      <c r="BS58" s="518"/>
      <c r="BT58" s="519"/>
      <c r="BU58" s="149" t="s">
        <v>9</v>
      </c>
      <c r="BV58" s="69">
        <f>(BV56-5)/4</f>
        <v>6.0651729382789954E-2</v>
      </c>
      <c r="BZ58" s="517" t="s">
        <v>7</v>
      </c>
      <c r="CA58" s="518"/>
      <c r="CB58" s="518"/>
      <c r="CC58" s="519"/>
      <c r="CD58" s="149" t="s">
        <v>9</v>
      </c>
      <c r="CE58" s="69">
        <f>(CE56-5)/4</f>
        <v>3.8328081252914981E-2</v>
      </c>
      <c r="CF58" s="17"/>
      <c r="CG58" s="17"/>
      <c r="CH58" s="95"/>
      <c r="CJ58" s="94"/>
      <c r="CM58" s="97"/>
      <c r="CN58" s="94"/>
      <c r="CO58" s="17"/>
      <c r="CP58" s="517" t="s">
        <v>7</v>
      </c>
      <c r="CQ58" s="518"/>
      <c r="CR58" s="518"/>
      <c r="CS58" s="519"/>
      <c r="CT58" s="149" t="s">
        <v>9</v>
      </c>
      <c r="CU58" s="69">
        <f>(CU56-5)/4</f>
        <v>4.0217997953972517E-2</v>
      </c>
      <c r="CV58" s="17"/>
      <c r="CW58" s="17"/>
      <c r="CX58" s="17"/>
      <c r="CY58" s="17"/>
      <c r="CZ58" s="517" t="s">
        <v>7</v>
      </c>
      <c r="DA58" s="518"/>
      <c r="DB58" s="518"/>
      <c r="DC58" s="519"/>
      <c r="DD58" s="149" t="s">
        <v>9</v>
      </c>
      <c r="DE58" s="69">
        <f>(DE56-5)/4</f>
        <v>6.0651729382789954E-2</v>
      </c>
      <c r="DF58" s="17"/>
      <c r="DG58" s="17"/>
      <c r="DH58" s="95"/>
    </row>
    <row r="59" spans="2:112" ht="38.1" customHeight="1" x14ac:dyDescent="0.25">
      <c r="B59" s="94"/>
      <c r="E59" s="97"/>
      <c r="F59" s="94"/>
      <c r="G59" s="476" t="s">
        <v>31</v>
      </c>
      <c r="H59" s="476"/>
      <c r="I59" s="476"/>
      <c r="J59" s="476"/>
      <c r="K59" s="476"/>
      <c r="L59" s="149" t="s">
        <v>10</v>
      </c>
      <c r="M59" s="39">
        <f>M58/1.115</f>
        <v>5.0742879943815954E-2</v>
      </c>
      <c r="N59" s="17"/>
      <c r="O59" s="17"/>
      <c r="P59" s="17"/>
      <c r="Q59" s="17"/>
      <c r="R59" s="476" t="s">
        <v>31</v>
      </c>
      <c r="S59" s="476"/>
      <c r="T59" s="476"/>
      <c r="U59" s="476"/>
      <c r="V59" s="476"/>
      <c r="W59" s="149" t="s">
        <v>10</v>
      </c>
      <c r="X59" s="39">
        <f>X58/1.115</f>
        <v>4.9142980538256942E-2</v>
      </c>
      <c r="Y59" s="17"/>
      <c r="Z59" s="17"/>
      <c r="AA59" s="17"/>
      <c r="AB59" s="95"/>
      <c r="AC59" s="17"/>
      <c r="AD59" s="117"/>
      <c r="AE59" s="520" t="s">
        <v>30</v>
      </c>
      <c r="AF59" s="521"/>
      <c r="AG59" s="521"/>
      <c r="AH59" s="522"/>
      <c r="AI59" s="149" t="s">
        <v>10</v>
      </c>
      <c r="AJ59" s="39">
        <f>AJ58/0.882</f>
        <v>4.1353283936752715E-2</v>
      </c>
      <c r="AK59" s="17"/>
      <c r="AL59" s="26"/>
      <c r="AM59" s="15"/>
      <c r="AN59" s="17"/>
      <c r="AO59" s="17"/>
      <c r="AP59" s="95"/>
      <c r="AQ59" s="17"/>
      <c r="AS59" s="94"/>
      <c r="AT59" s="476" t="s">
        <v>31</v>
      </c>
      <c r="AU59" s="476"/>
      <c r="AV59" s="476"/>
      <c r="AW59" s="476"/>
      <c r="AX59" s="476"/>
      <c r="AY59" s="149" t="s">
        <v>10</v>
      </c>
      <c r="AZ59" s="39">
        <f>AZ58/1.115</f>
        <v>5.4396169850035835E-2</v>
      </c>
      <c r="BA59" s="17"/>
      <c r="BB59" s="17"/>
      <c r="BC59" s="17"/>
      <c r="BD59" s="17"/>
      <c r="BE59" s="476" t="s">
        <v>31</v>
      </c>
      <c r="BF59" s="476"/>
      <c r="BG59" s="476"/>
      <c r="BH59" s="476"/>
      <c r="BI59" s="476"/>
      <c r="BJ59" s="149" t="s">
        <v>10</v>
      </c>
      <c r="BK59" s="39">
        <f>BK58/1.115</f>
        <v>5.0486757405608498E-2</v>
      </c>
      <c r="BL59" s="17"/>
      <c r="BM59" s="17"/>
      <c r="BN59" s="17"/>
      <c r="BQ59" s="520" t="s">
        <v>31</v>
      </c>
      <c r="BR59" s="521"/>
      <c r="BS59" s="521"/>
      <c r="BT59" s="522"/>
      <c r="BU59" s="149" t="s">
        <v>10</v>
      </c>
      <c r="BV59" s="39">
        <f>BV58/1.115</f>
        <v>5.4396169850035835E-2</v>
      </c>
      <c r="BZ59" s="520" t="s">
        <v>31</v>
      </c>
      <c r="CA59" s="521"/>
      <c r="CB59" s="521"/>
      <c r="CC59" s="522"/>
      <c r="CD59" s="149" t="s">
        <v>10</v>
      </c>
      <c r="CE59" s="39">
        <f>CE58/1.115</f>
        <v>3.4374960764946172E-2</v>
      </c>
      <c r="CH59" s="97"/>
      <c r="CJ59" s="94"/>
      <c r="CM59" s="97"/>
      <c r="CN59" s="94"/>
      <c r="CP59" s="476" t="s">
        <v>31</v>
      </c>
      <c r="CQ59" s="476"/>
      <c r="CR59" s="476"/>
      <c r="CS59" s="476"/>
      <c r="CT59" s="149" t="s">
        <v>10</v>
      </c>
      <c r="CU59" s="39">
        <f>CU58/1.115</f>
        <v>3.6069953321948449E-2</v>
      </c>
      <c r="CV59" s="17"/>
      <c r="CW59" s="17"/>
      <c r="CX59" s="17"/>
      <c r="CY59" s="17"/>
      <c r="CZ59" s="476" t="s">
        <v>31</v>
      </c>
      <c r="DA59" s="476"/>
      <c r="DB59" s="476"/>
      <c r="DC59" s="476"/>
      <c r="DD59" s="149" t="s">
        <v>10</v>
      </c>
      <c r="DE59" s="39">
        <f>DE58/1.115</f>
        <v>5.4396169850035835E-2</v>
      </c>
      <c r="DG59" s="17"/>
      <c r="DH59" s="95"/>
    </row>
    <row r="60" spans="2:112" ht="38.1" customHeight="1" x14ac:dyDescent="0.25">
      <c r="B60" s="94"/>
      <c r="E60" s="97"/>
      <c r="F60" s="94"/>
      <c r="G60" s="17"/>
      <c r="H60" s="22"/>
      <c r="I60" s="17"/>
      <c r="J60" s="17"/>
      <c r="K60" s="17"/>
      <c r="L60" s="68"/>
      <c r="M60" s="17"/>
      <c r="N60" s="17"/>
      <c r="O60" s="17"/>
      <c r="P60" s="17"/>
      <c r="Q60" s="17"/>
      <c r="R60" s="17"/>
      <c r="S60" s="22"/>
      <c r="T60" s="17"/>
      <c r="U60" s="17"/>
      <c r="V60" s="17"/>
      <c r="W60" s="68"/>
      <c r="X60" s="17"/>
      <c r="Y60" s="17"/>
      <c r="Z60" s="17"/>
      <c r="AA60" s="17"/>
      <c r="AB60" s="95"/>
      <c r="AC60" s="17"/>
      <c r="AD60" s="117"/>
      <c r="AE60" s="16"/>
      <c r="AF60" s="16"/>
      <c r="AG60" s="16"/>
      <c r="AH60" s="12"/>
      <c r="AI60" s="5"/>
      <c r="AJ60" s="5"/>
      <c r="AK60" s="15"/>
      <c r="AL60" s="15"/>
      <c r="AM60" s="15"/>
      <c r="AN60" s="17"/>
      <c r="AO60" s="17"/>
      <c r="AP60" s="95"/>
      <c r="AQ60" s="17"/>
      <c r="AS60" s="94"/>
      <c r="BA60" s="17"/>
      <c r="BB60" s="17"/>
      <c r="BC60" s="17"/>
      <c r="BD60" s="17"/>
      <c r="BE60" s="17"/>
      <c r="BF60" s="22"/>
      <c r="BG60" s="17"/>
      <c r="BH60" s="17"/>
      <c r="BI60" s="17"/>
      <c r="BJ60" s="68"/>
      <c r="BK60" s="17"/>
      <c r="BL60" s="17"/>
      <c r="BM60" s="17"/>
      <c r="BN60" s="17"/>
      <c r="BT60" s="16"/>
      <c r="BU60" s="16"/>
      <c r="BV60" s="16"/>
      <c r="BW60" s="12"/>
      <c r="BX60" s="5"/>
      <c r="BY60" s="5"/>
      <c r="BZ60" s="15"/>
      <c r="CA60" s="15"/>
      <c r="CB60" s="15"/>
      <c r="CC60" s="15"/>
      <c r="CH60" s="97"/>
      <c r="CJ60" s="94"/>
      <c r="CM60" s="97"/>
      <c r="CN60" s="94"/>
      <c r="CV60" s="17"/>
      <c r="CW60" s="26"/>
      <c r="CX60" s="26"/>
      <c r="CY60" s="26"/>
      <c r="CZ60" s="211"/>
      <c r="DA60" s="211"/>
      <c r="DB60" s="211"/>
      <c r="DC60" s="211"/>
      <c r="DD60" s="211"/>
      <c r="DG60" s="17"/>
      <c r="DH60" s="95"/>
    </row>
    <row r="61" spans="2:112" ht="55.5" customHeight="1" x14ac:dyDescent="0.25">
      <c r="B61" s="94"/>
      <c r="E61" s="97"/>
      <c r="F61" s="94"/>
      <c r="G61" s="458" t="s">
        <v>19</v>
      </c>
      <c r="H61" s="458"/>
      <c r="I61" s="458"/>
      <c r="J61" s="458"/>
      <c r="K61" s="458"/>
      <c r="L61" s="458"/>
      <c r="M61" s="458"/>
      <c r="N61" s="458"/>
      <c r="O61" s="458"/>
      <c r="P61" s="17"/>
      <c r="Q61" s="17"/>
      <c r="R61" s="458" t="s">
        <v>19</v>
      </c>
      <c r="S61" s="458"/>
      <c r="T61" s="458"/>
      <c r="U61" s="458"/>
      <c r="V61" s="458"/>
      <c r="W61" s="458"/>
      <c r="X61" s="458"/>
      <c r="Y61" s="458"/>
      <c r="Z61" s="458"/>
      <c r="AA61" s="458"/>
      <c r="AB61" s="526"/>
      <c r="AC61" s="17"/>
      <c r="AD61" s="117"/>
      <c r="AE61" s="457" t="s">
        <v>26</v>
      </c>
      <c r="AF61" s="457"/>
      <c r="AG61" s="457"/>
      <c r="AH61" s="457"/>
      <c r="AI61" s="457"/>
      <c r="AJ61" s="457"/>
      <c r="AK61" s="457"/>
      <c r="AL61" s="15"/>
      <c r="AM61" s="15"/>
      <c r="AN61" s="17"/>
      <c r="AO61" s="17"/>
      <c r="AP61" s="95"/>
      <c r="AQ61" s="17"/>
      <c r="AS61" s="94"/>
      <c r="AT61" s="459" t="s">
        <v>19</v>
      </c>
      <c r="AU61" s="459"/>
      <c r="AV61" s="459"/>
      <c r="AW61" s="459"/>
      <c r="AX61" s="459"/>
      <c r="AY61" s="459"/>
      <c r="AZ61" s="459"/>
      <c r="BA61" s="459"/>
      <c r="BB61" s="459"/>
      <c r="BC61" s="459"/>
      <c r="BD61" s="17"/>
      <c r="BE61" s="458" t="s">
        <v>19</v>
      </c>
      <c r="BF61" s="458"/>
      <c r="BG61" s="458"/>
      <c r="BH61" s="458"/>
      <c r="BI61" s="458"/>
      <c r="BJ61" s="458"/>
      <c r="BK61" s="458"/>
      <c r="BL61" s="458"/>
      <c r="BM61" s="458"/>
      <c r="BN61" s="458"/>
      <c r="BO61" s="458" t="s">
        <v>19</v>
      </c>
      <c r="BP61" s="458"/>
      <c r="BQ61" s="458"/>
      <c r="BR61" s="458"/>
      <c r="BS61" s="458"/>
      <c r="BT61" s="458"/>
      <c r="BU61" s="458"/>
      <c r="BV61" s="458"/>
      <c r="BW61" s="272"/>
      <c r="BX61" s="508" t="s">
        <v>19</v>
      </c>
      <c r="BY61" s="508"/>
      <c r="BZ61" s="508"/>
      <c r="CA61" s="508"/>
      <c r="CB61" s="508"/>
      <c r="CC61" s="508"/>
      <c r="CD61" s="508"/>
      <c r="CE61" s="508"/>
      <c r="CF61" s="508"/>
      <c r="CG61" s="508"/>
      <c r="CH61" s="276"/>
      <c r="CJ61" s="94"/>
      <c r="CM61" s="97"/>
      <c r="CN61" s="94"/>
      <c r="CO61" s="508" t="s">
        <v>19</v>
      </c>
      <c r="CP61" s="508"/>
      <c r="CQ61" s="508"/>
      <c r="CR61" s="508"/>
      <c r="CS61" s="508"/>
      <c r="CT61" s="508"/>
      <c r="CU61" s="508"/>
      <c r="CV61" s="508"/>
      <c r="CW61" s="508"/>
      <c r="CX61" s="508"/>
      <c r="CY61" s="15"/>
      <c r="CZ61" s="508" t="s">
        <v>19</v>
      </c>
      <c r="DA61" s="508"/>
      <c r="DB61" s="508"/>
      <c r="DC61" s="508"/>
      <c r="DD61" s="508"/>
      <c r="DE61" s="508"/>
      <c r="DF61" s="508"/>
      <c r="DG61" s="508"/>
      <c r="DH61" s="509"/>
    </row>
    <row r="62" spans="2:112" ht="38.1" customHeight="1" x14ac:dyDescent="0.25">
      <c r="B62" s="94"/>
      <c r="E62" s="97"/>
      <c r="F62" s="94"/>
      <c r="G62" s="471" t="s">
        <v>22</v>
      </c>
      <c r="H62" s="471"/>
      <c r="I62" s="471"/>
      <c r="J62" s="471"/>
      <c r="K62" s="471"/>
      <c r="L62" s="471"/>
      <c r="M62" s="471"/>
      <c r="N62" s="471"/>
      <c r="O62" s="471"/>
      <c r="P62" s="471"/>
      <c r="Q62" s="17"/>
      <c r="R62" s="471" t="s">
        <v>22</v>
      </c>
      <c r="S62" s="471"/>
      <c r="T62" s="471"/>
      <c r="U62" s="471"/>
      <c r="V62" s="471"/>
      <c r="W62" s="471"/>
      <c r="X62" s="471"/>
      <c r="Y62" s="471"/>
      <c r="Z62" s="471"/>
      <c r="AA62" s="471"/>
      <c r="AB62" s="95"/>
      <c r="AC62" s="17"/>
      <c r="AD62" s="117"/>
      <c r="AE62" s="529" t="s">
        <v>23</v>
      </c>
      <c r="AF62" s="529"/>
      <c r="AG62" s="529"/>
      <c r="AH62" s="529"/>
      <c r="AI62" s="529"/>
      <c r="AJ62" s="529"/>
      <c r="AK62" s="529"/>
      <c r="AL62" s="15"/>
      <c r="AM62" s="115"/>
      <c r="AN62" s="17"/>
      <c r="AO62" s="17"/>
      <c r="AP62" s="95"/>
      <c r="AQ62" s="17"/>
      <c r="AS62" s="94"/>
      <c r="AT62" s="471" t="s">
        <v>22</v>
      </c>
      <c r="AU62" s="471"/>
      <c r="AV62" s="471"/>
      <c r="AW62" s="471"/>
      <c r="AX62" s="471"/>
      <c r="AY62" s="471"/>
      <c r="AZ62" s="471"/>
      <c r="BA62" s="471"/>
      <c r="BB62" s="471"/>
      <c r="BC62" s="471"/>
      <c r="BD62" s="17"/>
      <c r="BE62" s="471" t="s">
        <v>22</v>
      </c>
      <c r="BF62" s="471"/>
      <c r="BG62" s="471"/>
      <c r="BH62" s="471"/>
      <c r="BI62" s="471"/>
      <c r="BJ62" s="471"/>
      <c r="BK62" s="471"/>
      <c r="BL62" s="471"/>
      <c r="BM62" s="471"/>
      <c r="BN62" s="471"/>
      <c r="BO62" s="471" t="s">
        <v>22</v>
      </c>
      <c r="BP62" s="471"/>
      <c r="BQ62" s="471"/>
      <c r="BR62" s="471"/>
      <c r="BS62" s="471"/>
      <c r="BT62" s="471"/>
      <c r="BU62" s="471"/>
      <c r="BV62" s="471"/>
      <c r="BW62" s="273"/>
      <c r="BX62" s="471" t="s">
        <v>22</v>
      </c>
      <c r="BY62" s="471"/>
      <c r="BZ62" s="471"/>
      <c r="CA62" s="471"/>
      <c r="CB62" s="471"/>
      <c r="CC62" s="471"/>
      <c r="CD62" s="471"/>
      <c r="CE62" s="471"/>
      <c r="CF62" s="471"/>
      <c r="CG62" s="471"/>
      <c r="CH62" s="276"/>
      <c r="CJ62" s="94"/>
      <c r="CM62" s="97"/>
      <c r="CN62" s="94"/>
      <c r="CO62" s="471" t="s">
        <v>22</v>
      </c>
      <c r="CP62" s="471"/>
      <c r="CQ62" s="471"/>
      <c r="CR62" s="471"/>
      <c r="CS62" s="471"/>
      <c r="CT62" s="471"/>
      <c r="CU62" s="471"/>
      <c r="CV62" s="471"/>
      <c r="CW62" s="471"/>
      <c r="CX62" s="471"/>
      <c r="CY62" s="15"/>
      <c r="CZ62" s="471" t="s">
        <v>22</v>
      </c>
      <c r="DA62" s="471"/>
      <c r="DB62" s="471"/>
      <c r="DC62" s="471"/>
      <c r="DD62" s="471"/>
      <c r="DE62" s="471"/>
      <c r="DF62" s="471"/>
      <c r="DG62" s="471"/>
      <c r="DH62" s="472"/>
    </row>
    <row r="63" spans="2:112" ht="38.1" customHeight="1" x14ac:dyDescent="0.25">
      <c r="B63" s="94"/>
      <c r="E63" s="97"/>
      <c r="F63" s="94"/>
      <c r="G63" s="16"/>
      <c r="H63" s="16"/>
      <c r="I63" s="16"/>
      <c r="J63" s="12"/>
      <c r="K63" s="5"/>
      <c r="L63" s="5"/>
      <c r="M63" s="15"/>
      <c r="N63" s="15"/>
      <c r="O63" s="17"/>
      <c r="P63" s="17"/>
      <c r="Q63" s="17"/>
      <c r="R63" s="16"/>
      <c r="S63" s="16"/>
      <c r="T63" s="16"/>
      <c r="U63" s="12"/>
      <c r="V63" s="5"/>
      <c r="W63" s="5"/>
      <c r="X63" s="15"/>
      <c r="Y63" s="15"/>
      <c r="Z63" s="17"/>
      <c r="AA63" s="17"/>
      <c r="AB63" s="95"/>
      <c r="AC63" s="17"/>
      <c r="AD63" s="117"/>
      <c r="AE63" s="16"/>
      <c r="AF63" s="16"/>
      <c r="AG63" s="16"/>
      <c r="AI63" s="213"/>
      <c r="AJ63" s="213"/>
      <c r="AK63" s="15"/>
      <c r="AL63" s="15"/>
      <c r="AN63" s="17"/>
      <c r="AO63" s="17"/>
      <c r="AP63" s="95"/>
      <c r="AQ63" s="17"/>
      <c r="AS63" s="94"/>
      <c r="AU63" s="16"/>
      <c r="AV63" s="16"/>
      <c r="AW63" s="12"/>
      <c r="AX63" s="5"/>
      <c r="AY63" s="5"/>
      <c r="AZ63" s="15"/>
      <c r="BA63" s="15"/>
      <c r="BB63" s="17"/>
      <c r="BC63" s="17"/>
      <c r="BD63" s="17"/>
      <c r="BE63" s="16"/>
      <c r="BF63" s="16"/>
      <c r="BG63" s="16"/>
      <c r="BH63" s="12"/>
      <c r="BI63" s="5"/>
      <c r="BJ63" s="5"/>
      <c r="BK63" s="15"/>
      <c r="BL63" s="15"/>
      <c r="BM63" s="17"/>
      <c r="BN63" s="17"/>
      <c r="BT63" s="16"/>
      <c r="BU63" s="16"/>
      <c r="BV63" s="16"/>
      <c r="CA63" s="15"/>
      <c r="CB63" s="15"/>
      <c r="CC63" s="15"/>
      <c r="CD63" s="16"/>
      <c r="CE63" s="16"/>
      <c r="CF63" s="16"/>
      <c r="CH63" s="97"/>
      <c r="CJ63" s="94"/>
      <c r="CM63" s="97"/>
      <c r="CN63" s="94"/>
      <c r="CR63" s="15"/>
      <c r="CS63" s="15"/>
      <c r="CT63" s="15"/>
      <c r="CU63" s="16"/>
      <c r="CV63" s="16"/>
      <c r="CW63" s="16"/>
      <c r="CY63" s="15"/>
      <c r="CZ63" s="16"/>
      <c r="DA63" s="16"/>
      <c r="DB63" s="16"/>
      <c r="DE63" s="241"/>
      <c r="DF63" s="241"/>
      <c r="DG63" s="15"/>
      <c r="DH63" s="96"/>
    </row>
    <row r="64" spans="2:112" ht="38.1" customHeight="1" thickBot="1" x14ac:dyDescent="0.3">
      <c r="B64" s="98"/>
      <c r="C64" s="99"/>
      <c r="D64" s="99"/>
      <c r="E64" s="100"/>
      <c r="F64" s="98"/>
      <c r="G64" s="230"/>
      <c r="H64" s="230"/>
      <c r="I64" s="230"/>
      <c r="J64" s="231"/>
      <c r="K64" s="232"/>
      <c r="L64" s="232"/>
      <c r="M64" s="223"/>
      <c r="N64" s="223"/>
      <c r="O64" s="106"/>
      <c r="P64" s="106"/>
      <c r="Q64" s="106"/>
      <c r="R64" s="230"/>
      <c r="S64" s="230"/>
      <c r="T64" s="230"/>
      <c r="U64" s="231"/>
      <c r="V64" s="232"/>
      <c r="W64" s="232"/>
      <c r="X64" s="223"/>
      <c r="Y64" s="223"/>
      <c r="Z64" s="106"/>
      <c r="AA64" s="106"/>
      <c r="AB64" s="116"/>
      <c r="AC64" s="17"/>
      <c r="AD64" s="120"/>
      <c r="AE64" s="230"/>
      <c r="AF64" s="230"/>
      <c r="AG64" s="230"/>
      <c r="AH64" s="99"/>
      <c r="AI64" s="245"/>
      <c r="AJ64" s="245"/>
      <c r="AK64" s="223"/>
      <c r="AL64" s="223"/>
      <c r="AM64" s="99"/>
      <c r="AN64" s="106"/>
      <c r="AO64" s="106"/>
      <c r="AP64" s="116"/>
      <c r="AQ64" s="17"/>
      <c r="AS64" s="98"/>
      <c r="AT64" s="230"/>
      <c r="AU64" s="230"/>
      <c r="AV64" s="230"/>
      <c r="AW64" s="231"/>
      <c r="AX64" s="232"/>
      <c r="AY64" s="232"/>
      <c r="AZ64" s="223"/>
      <c r="BA64" s="223"/>
      <c r="BB64" s="106"/>
      <c r="BC64" s="106"/>
      <c r="BD64" s="106"/>
      <c r="BE64" s="230"/>
      <c r="BF64" s="230"/>
      <c r="BG64" s="230"/>
      <c r="BH64" s="231"/>
      <c r="BI64" s="232"/>
      <c r="BJ64" s="232"/>
      <c r="BK64" s="223"/>
      <c r="BL64" s="223"/>
      <c r="BM64" s="106"/>
      <c r="BN64" s="106"/>
      <c r="BO64" s="99"/>
      <c r="BP64" s="99"/>
      <c r="BQ64" s="99"/>
      <c r="BR64" s="99"/>
      <c r="BS64" s="99"/>
      <c r="BT64" s="230"/>
      <c r="BU64" s="230"/>
      <c r="BV64" s="230"/>
      <c r="BW64" s="99"/>
      <c r="BX64" s="99"/>
      <c r="BY64" s="99"/>
      <c r="BZ64" s="99"/>
      <c r="CA64" s="223"/>
      <c r="CB64" s="223"/>
      <c r="CC64" s="223"/>
      <c r="CD64" s="230"/>
      <c r="CE64" s="230"/>
      <c r="CF64" s="230"/>
      <c r="CG64" s="99"/>
      <c r="CH64" s="100"/>
      <c r="CJ64" s="98"/>
      <c r="CK64" s="99"/>
      <c r="CL64" s="99"/>
      <c r="CM64" s="100"/>
      <c r="CN64" s="98"/>
      <c r="CO64" s="99"/>
      <c r="CP64" s="99"/>
      <c r="CQ64" s="99"/>
      <c r="CR64" s="223"/>
      <c r="CS64" s="223"/>
      <c r="CT64" s="223"/>
      <c r="CU64" s="230"/>
      <c r="CV64" s="230"/>
      <c r="CW64" s="230"/>
      <c r="CX64" s="99"/>
      <c r="CY64" s="223"/>
      <c r="CZ64" s="230"/>
      <c r="DA64" s="230"/>
      <c r="DB64" s="230"/>
      <c r="DC64" s="99"/>
      <c r="DD64" s="99"/>
      <c r="DE64" s="277"/>
      <c r="DF64" s="277"/>
      <c r="DG64" s="223"/>
      <c r="DH64" s="224"/>
    </row>
    <row r="65" spans="7:112" ht="38.1" customHeight="1" x14ac:dyDescent="0.25">
      <c r="G65" s="16"/>
      <c r="H65" s="16"/>
      <c r="I65" s="16"/>
      <c r="L65" s="528"/>
      <c r="M65" s="528"/>
      <c r="N65" s="15"/>
      <c r="O65" s="17"/>
      <c r="P65" s="17"/>
      <c r="Q65" s="17"/>
      <c r="R65" s="16"/>
      <c r="S65" s="16"/>
      <c r="T65" s="16"/>
      <c r="W65" s="528"/>
      <c r="X65" s="528"/>
      <c r="Y65" s="15"/>
      <c r="Z65" s="17"/>
      <c r="AA65" s="17"/>
      <c r="AB65" s="17"/>
      <c r="AC65" s="17"/>
      <c r="AD65" s="17"/>
      <c r="AE65" s="16"/>
      <c r="AF65" s="16"/>
      <c r="AG65" s="16"/>
      <c r="AI65" s="213"/>
      <c r="AJ65" s="213"/>
      <c r="AK65" s="15"/>
      <c r="AL65" s="15"/>
      <c r="AN65" s="17"/>
      <c r="AO65" s="17"/>
      <c r="AP65" s="17"/>
      <c r="AQ65" s="17"/>
      <c r="AT65" s="16"/>
      <c r="AU65" s="16"/>
      <c r="AV65" s="16"/>
      <c r="BA65" s="15"/>
      <c r="BB65" s="17"/>
      <c r="BC65" s="17"/>
      <c r="BD65" s="17"/>
      <c r="BE65" s="16"/>
      <c r="BF65" s="16"/>
      <c r="BG65" s="16"/>
      <c r="BL65" s="15"/>
      <c r="BM65" s="17"/>
      <c r="BN65" s="17"/>
      <c r="BT65" s="16"/>
      <c r="BU65" s="16"/>
      <c r="BV65" s="16"/>
      <c r="CA65" s="15"/>
      <c r="CB65" s="15"/>
      <c r="CC65" s="15"/>
      <c r="CD65" s="16"/>
      <c r="CE65" s="16"/>
      <c r="CF65" s="16"/>
      <c r="CO65" s="16"/>
      <c r="CP65" s="16"/>
      <c r="CQ65" s="16"/>
      <c r="CT65" s="241"/>
      <c r="CU65" s="241"/>
      <c r="CV65" s="15"/>
      <c r="CW65" s="15"/>
      <c r="CX65" s="15"/>
      <c r="CY65" s="15"/>
      <c r="CZ65" s="16"/>
      <c r="DA65" s="16"/>
      <c r="DB65" s="16"/>
      <c r="DE65" s="241"/>
      <c r="DF65" s="241"/>
      <c r="DG65" s="15"/>
      <c r="DH65" s="15"/>
    </row>
    <row r="66" spans="7:112" ht="38.1" customHeight="1" x14ac:dyDescent="0.25">
      <c r="G66" s="16"/>
      <c r="H66" s="16"/>
      <c r="I66" s="16"/>
      <c r="L66" s="528"/>
      <c r="M66" s="528"/>
      <c r="N66" s="15"/>
      <c r="O66" s="17"/>
      <c r="P66" s="17"/>
      <c r="Q66" s="17"/>
      <c r="R66" s="16"/>
      <c r="S66" s="16"/>
      <c r="T66" s="16"/>
      <c r="W66" s="528"/>
      <c r="X66" s="528"/>
      <c r="Y66" s="15"/>
      <c r="Z66" s="17"/>
      <c r="AA66" s="17"/>
      <c r="AB66" s="17"/>
      <c r="AC66" s="17"/>
      <c r="AD66" s="17"/>
      <c r="AI66" s="213"/>
      <c r="AJ66" s="213"/>
      <c r="AK66" s="15"/>
      <c r="AL66" s="15"/>
      <c r="AN66" s="17"/>
      <c r="AO66" s="17"/>
      <c r="AP66" s="17"/>
      <c r="BA66" s="15"/>
      <c r="BB66" s="17"/>
      <c r="BC66" s="17"/>
      <c r="BD66" s="17"/>
      <c r="BE66" s="16"/>
      <c r="BF66" s="16"/>
      <c r="BG66" s="16"/>
      <c r="BL66" s="15"/>
      <c r="BM66" s="17"/>
      <c r="BN66" s="17"/>
      <c r="CA66" s="15"/>
      <c r="CB66" s="15"/>
      <c r="CC66" s="15"/>
      <c r="CD66" s="16"/>
      <c r="CE66" s="16"/>
      <c r="CF66" s="16"/>
      <c r="CO66" s="16"/>
      <c r="CP66" s="16"/>
      <c r="CQ66" s="16"/>
      <c r="CT66" s="241"/>
      <c r="CU66" s="241"/>
      <c r="CV66" s="15"/>
      <c r="CW66" s="15"/>
      <c r="CX66" s="15"/>
      <c r="CY66" s="15"/>
      <c r="CZ66" s="16"/>
      <c r="DA66" s="16"/>
      <c r="DB66" s="16"/>
      <c r="DE66" s="241"/>
      <c r="DF66" s="241"/>
      <c r="DG66" s="15"/>
      <c r="DH66" s="15"/>
    </row>
    <row r="67" spans="7:112" ht="38.1" customHeight="1" x14ac:dyDescent="0.25">
      <c r="G67" s="16"/>
      <c r="H67" s="16"/>
      <c r="I67" s="16"/>
      <c r="L67" s="528"/>
      <c r="M67" s="528"/>
      <c r="N67" s="15"/>
      <c r="O67" s="17"/>
      <c r="P67" s="17"/>
      <c r="Q67" s="17"/>
      <c r="R67" s="16"/>
      <c r="S67" s="16"/>
      <c r="T67" s="16"/>
      <c r="W67" s="528"/>
      <c r="X67" s="528"/>
      <c r="Y67" s="15"/>
      <c r="Z67" s="17"/>
      <c r="AA67" s="17"/>
      <c r="AB67" s="17"/>
      <c r="AC67" s="17"/>
      <c r="AD67" s="17"/>
      <c r="AK67" s="15"/>
      <c r="AL67" s="15"/>
      <c r="AN67" s="17"/>
      <c r="AO67" s="17"/>
      <c r="AP67" s="17"/>
      <c r="BA67" s="15"/>
      <c r="BB67" s="17"/>
      <c r="BC67" s="17"/>
      <c r="BD67" s="17"/>
      <c r="BE67" s="16"/>
      <c r="BF67" s="16"/>
      <c r="BG67" s="16"/>
      <c r="BL67" s="15"/>
      <c r="BM67" s="17"/>
      <c r="BN67" s="17"/>
      <c r="BZ67" s="15"/>
      <c r="CA67" s="15"/>
      <c r="CB67" s="15"/>
      <c r="CC67" s="15"/>
      <c r="CT67" s="241"/>
      <c r="CU67" s="241"/>
      <c r="CV67" s="15"/>
      <c r="CW67" s="15"/>
      <c r="CX67" s="15"/>
      <c r="CY67" s="15"/>
      <c r="DE67" s="241"/>
      <c r="DF67" s="241"/>
      <c r="DG67" s="15"/>
      <c r="DH67" s="15"/>
    </row>
    <row r="68" spans="7:112" x14ac:dyDescent="0.25"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BD68" s="17"/>
    </row>
    <row r="69" spans="7:112" ht="36" customHeight="1" x14ac:dyDescent="0.25"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BD69" s="17"/>
    </row>
    <row r="70" spans="7:112" ht="18.75" customHeight="1" x14ac:dyDescent="0.25"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BD70" s="17"/>
    </row>
    <row r="71" spans="7:112" ht="30" customHeight="1" x14ac:dyDescent="0.25"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BD71" s="17"/>
    </row>
    <row r="72" spans="7:112" ht="39.75" customHeight="1" x14ac:dyDescent="0.25"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BD72" s="17"/>
    </row>
    <row r="73" spans="7:112" ht="41.25" customHeight="1" x14ac:dyDescent="0.25"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BD73" s="17"/>
    </row>
    <row r="74" spans="7:112" ht="17.25" customHeight="1" x14ac:dyDescent="0.25"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BD74" s="17"/>
    </row>
    <row r="75" spans="7:112" x14ac:dyDescent="0.25"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BD75" s="17"/>
    </row>
    <row r="76" spans="7:112" x14ac:dyDescent="0.25"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BD76" s="17"/>
    </row>
    <row r="77" spans="7:112" x14ac:dyDescent="0.25"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BD77" s="17"/>
    </row>
    <row r="78" spans="7:112" x14ac:dyDescent="0.25"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BD78" s="17"/>
    </row>
    <row r="79" spans="7:112" x14ac:dyDescent="0.25"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BD79" s="17"/>
    </row>
    <row r="80" spans="7:112" x14ac:dyDescent="0.25"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BD80" s="17"/>
    </row>
    <row r="81" spans="28:56" x14ac:dyDescent="0.25"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BD81" s="17"/>
    </row>
    <row r="82" spans="28:56" x14ac:dyDescent="0.25"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BD82" s="17"/>
    </row>
    <row r="83" spans="28:56" x14ac:dyDescent="0.25"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BD83" s="17"/>
    </row>
    <row r="84" spans="28:56" x14ac:dyDescent="0.25"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BD84" s="17"/>
    </row>
    <row r="85" spans="28:56" x14ac:dyDescent="0.25"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BD85" s="17"/>
    </row>
    <row r="86" spans="28:56" x14ac:dyDescent="0.25"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BD86" s="17"/>
    </row>
    <row r="87" spans="28:56" x14ac:dyDescent="0.25"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BD87" s="17"/>
    </row>
    <row r="88" spans="28:56" x14ac:dyDescent="0.25"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BD88" s="17"/>
    </row>
    <row r="89" spans="28:56" x14ac:dyDescent="0.25"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BD89" s="17"/>
    </row>
    <row r="90" spans="28:56" x14ac:dyDescent="0.25"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BD90" s="17"/>
    </row>
    <row r="91" spans="28:56" x14ac:dyDescent="0.25"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BD91" s="17"/>
    </row>
    <row r="92" spans="28:56" x14ac:dyDescent="0.25"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BD92" s="17"/>
    </row>
    <row r="93" spans="28:56" x14ac:dyDescent="0.25"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BD93" s="17"/>
    </row>
    <row r="94" spans="28:56" x14ac:dyDescent="0.25"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BD94" s="17"/>
    </row>
    <row r="95" spans="28:56" x14ac:dyDescent="0.25"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BD95" s="17"/>
    </row>
    <row r="96" spans="28:56" x14ac:dyDescent="0.25"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BD96" s="17"/>
    </row>
    <row r="97" spans="28:56" x14ac:dyDescent="0.25"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BD97" s="17"/>
    </row>
    <row r="98" spans="28:56" x14ac:dyDescent="0.25"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BD98" s="17"/>
    </row>
    <row r="99" spans="28:56" x14ac:dyDescent="0.25"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BD99" s="17"/>
    </row>
    <row r="100" spans="28:56" x14ac:dyDescent="0.25"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BD100" s="17"/>
    </row>
    <row r="101" spans="28:56" x14ac:dyDescent="0.25"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BD101" s="17"/>
    </row>
    <row r="102" spans="28:56" x14ac:dyDescent="0.25"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BD102" s="17"/>
    </row>
    <row r="103" spans="28:56" x14ac:dyDescent="0.25"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BD103" s="26"/>
    </row>
    <row r="104" spans="28:56" x14ac:dyDescent="0.25"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BD104" s="15"/>
    </row>
    <row r="105" spans="28:56" x14ac:dyDescent="0.25"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BD105" s="15"/>
    </row>
    <row r="106" spans="28:56" x14ac:dyDescent="0.25"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BD106" s="15"/>
    </row>
    <row r="107" spans="28:56" x14ac:dyDescent="0.25"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BD107" s="15"/>
    </row>
    <row r="108" spans="28:56" x14ac:dyDescent="0.25"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BD108" s="15"/>
    </row>
    <row r="109" spans="28:56" x14ac:dyDescent="0.25"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BD109" s="15"/>
    </row>
    <row r="110" spans="28:56" x14ac:dyDescent="0.25"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BD110" s="15"/>
    </row>
    <row r="111" spans="28:56" x14ac:dyDescent="0.25"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28:56" x14ac:dyDescent="0.25"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BD112" s="17"/>
    </row>
    <row r="113" spans="7:61" x14ac:dyDescent="0.25"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BD113" s="17"/>
    </row>
    <row r="114" spans="7:61" x14ac:dyDescent="0.25"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BD114" s="17"/>
    </row>
    <row r="115" spans="7:61" x14ac:dyDescent="0.25"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BD115" s="17"/>
    </row>
    <row r="116" spans="7:61" x14ac:dyDescent="0.25"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BD116" s="17"/>
    </row>
    <row r="117" spans="7:61" x14ac:dyDescent="0.25"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</row>
    <row r="118" spans="7:61" x14ac:dyDescent="0.25"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</row>
    <row r="119" spans="7:61" x14ac:dyDescent="0.25"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7:61" x14ac:dyDescent="0.25"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7:61" x14ac:dyDescent="0.25"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7:61" x14ac:dyDescent="0.25"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7:61" x14ac:dyDescent="0.25"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7:61" x14ac:dyDescent="0.25"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</sheetData>
  <mergeCells count="116">
    <mergeCell ref="AT9:AY9"/>
    <mergeCell ref="BE9:BJ9"/>
    <mergeCell ref="R11:W11"/>
    <mergeCell ref="G21:P21"/>
    <mergeCell ref="I5:V5"/>
    <mergeCell ref="F3:AB3"/>
    <mergeCell ref="AD3:AP3"/>
    <mergeCell ref="AS3:CH3"/>
    <mergeCell ref="R21:AA21"/>
    <mergeCell ref="AT21:BC21"/>
    <mergeCell ref="BE21:BN21"/>
    <mergeCell ref="BK6:BU6"/>
    <mergeCell ref="BK7:BU7"/>
    <mergeCell ref="BY9:CD9"/>
    <mergeCell ref="BY11:CD11"/>
    <mergeCell ref="BP21:BV21"/>
    <mergeCell ref="BY21:CH21"/>
    <mergeCell ref="CN3:DH3"/>
    <mergeCell ref="BP9:BU9"/>
    <mergeCell ref="R9:W9"/>
    <mergeCell ref="AT38:BC38"/>
    <mergeCell ref="BE38:BN38"/>
    <mergeCell ref="S40:X40"/>
    <mergeCell ref="BX62:CG62"/>
    <mergeCell ref="AE5:AM5"/>
    <mergeCell ref="BO62:BV62"/>
    <mergeCell ref="CP59:CS59"/>
    <mergeCell ref="CO61:CX61"/>
    <mergeCell ref="CO62:CX62"/>
    <mergeCell ref="AU40:AZ40"/>
    <mergeCell ref="AU41:AX41"/>
    <mergeCell ref="BF40:BK40"/>
    <mergeCell ref="BF41:BJ41"/>
    <mergeCell ref="CO11:CT11"/>
    <mergeCell ref="BP11:BU11"/>
    <mergeCell ref="BE11:BJ11"/>
    <mergeCell ref="CK12:CL12"/>
    <mergeCell ref="R22:X22"/>
    <mergeCell ref="AT11:AY11"/>
    <mergeCell ref="BK5:BU5"/>
    <mergeCell ref="AF40:AJ40"/>
    <mergeCell ref="L65:M67"/>
    <mergeCell ref="W65:X67"/>
    <mergeCell ref="AT58:AX58"/>
    <mergeCell ref="BE58:BI58"/>
    <mergeCell ref="G59:K59"/>
    <mergeCell ref="R59:V59"/>
    <mergeCell ref="AT59:AX59"/>
    <mergeCell ref="BE59:BI59"/>
    <mergeCell ref="G61:O61"/>
    <mergeCell ref="AE62:AK62"/>
    <mergeCell ref="AT61:BC61"/>
    <mergeCell ref="BE61:BN61"/>
    <mergeCell ref="G58:K58"/>
    <mergeCell ref="R58:V58"/>
    <mergeCell ref="G62:P62"/>
    <mergeCell ref="R62:AA62"/>
    <mergeCell ref="AT62:BC62"/>
    <mergeCell ref="BE62:BN62"/>
    <mergeCell ref="AE38:AK38"/>
    <mergeCell ref="AE58:AH58"/>
    <mergeCell ref="AE59:AH59"/>
    <mergeCell ref="R61:AB61"/>
    <mergeCell ref="AE61:AK61"/>
    <mergeCell ref="AF41:AI41"/>
    <mergeCell ref="R38:AB38"/>
    <mergeCell ref="I7:V7"/>
    <mergeCell ref="AE6:AP6"/>
    <mergeCell ref="AE7:AP7"/>
    <mergeCell ref="AE21:AO21"/>
    <mergeCell ref="AF22:AL22"/>
    <mergeCell ref="AF9:AJ9"/>
    <mergeCell ref="AF11:AJ11"/>
    <mergeCell ref="S41:W41"/>
    <mergeCell ref="G11:L11"/>
    <mergeCell ref="G22:M22"/>
    <mergeCell ref="H40:M40"/>
    <mergeCell ref="H41:L41"/>
    <mergeCell ref="G38:Q38"/>
    <mergeCell ref="G9:L9"/>
    <mergeCell ref="AT22:AZ22"/>
    <mergeCell ref="BE22:BK22"/>
    <mergeCell ref="BY38:CE38"/>
    <mergeCell ref="BO61:BV61"/>
    <mergeCell ref="BX61:CG61"/>
    <mergeCell ref="BQ40:BV40"/>
    <mergeCell ref="BQ58:BT58"/>
    <mergeCell ref="BQ59:BT59"/>
    <mergeCell ref="BP38:BV38"/>
    <mergeCell ref="CD39:CH39"/>
    <mergeCell ref="BP22:BV22"/>
    <mergeCell ref="BY22:CE22"/>
    <mergeCell ref="B3:E3"/>
    <mergeCell ref="CJ3:CM3"/>
    <mergeCell ref="CZ61:DH61"/>
    <mergeCell ref="CZ62:DH62"/>
    <mergeCell ref="C12:D12"/>
    <mergeCell ref="CZ9:DE9"/>
    <mergeCell ref="CZ11:DE11"/>
    <mergeCell ref="CZ38:DF38"/>
    <mergeCell ref="CZ41:DD41"/>
    <mergeCell ref="CZ58:DC58"/>
    <mergeCell ref="CZ59:DC59"/>
    <mergeCell ref="BZ40:CE40"/>
    <mergeCell ref="BQ41:BU41"/>
    <mergeCell ref="BZ41:CD41"/>
    <mergeCell ref="BZ58:CC58"/>
    <mergeCell ref="BZ59:CC59"/>
    <mergeCell ref="CP40:CU40"/>
    <mergeCell ref="CP41:CT41"/>
    <mergeCell ref="CP58:CS58"/>
    <mergeCell ref="CO9:CT9"/>
    <mergeCell ref="CO22:CU22"/>
    <mergeCell ref="CO21:CX21"/>
    <mergeCell ref="CO38:CU38"/>
    <mergeCell ref="I6:V6"/>
  </mergeCells>
  <conditionalFormatting sqref="M32:M36">
    <cfRule type="dataBar" priority="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{DD4BABF8-A65B-468C-8E1C-7C49AB43D98A}</x14:id>
        </ext>
      </extLst>
    </cfRule>
  </conditionalFormatting>
  <conditionalFormatting sqref="M59">
    <cfRule type="cellIs" dxfId="17" priority="31" operator="greaterThanOrEqual">
      <formula>0.1</formula>
    </cfRule>
    <cfRule type="cellIs" dxfId="16" priority="32" operator="lessThan">
      <formula>0.1</formula>
    </cfRule>
  </conditionalFormatting>
  <conditionalFormatting sqref="X32:X36">
    <cfRule type="dataBar" priority="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{4A3A31BE-384C-4825-AC9B-C39F865FA8EE}</x14:id>
        </ext>
      </extLst>
    </cfRule>
  </conditionalFormatting>
  <conditionalFormatting sqref="X59">
    <cfRule type="cellIs" dxfId="15" priority="25" operator="greaterThanOrEqual">
      <formula>0.1</formula>
    </cfRule>
    <cfRule type="cellIs" dxfId="14" priority="26" operator="lessThan">
      <formula>0.1</formula>
    </cfRule>
  </conditionalFormatting>
  <conditionalFormatting sqref="AJ59">
    <cfRule type="cellIs" dxfId="13" priority="1" operator="greaterThanOrEqual">
      <formula>0.08</formula>
    </cfRule>
    <cfRule type="cellIs" dxfId="12" priority="2" operator="lessThan">
      <formula>0.08</formula>
    </cfRule>
  </conditionalFormatting>
  <conditionalFormatting sqref="AK31:AK34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{AEAA1BD9-7312-4A6F-8052-6AEB70ACD327}</x14:id>
        </ext>
      </extLst>
    </cfRule>
  </conditionalFormatting>
  <conditionalFormatting sqref="AZ32:AZ36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{F90DDCE2-D7E6-4590-B118-667625CD2459}</x14:id>
        </ext>
      </extLst>
    </cfRule>
  </conditionalFormatting>
  <conditionalFormatting sqref="AZ59">
    <cfRule type="cellIs" dxfId="11" priority="16" operator="greaterThanOrEqual">
      <formula>0.1</formula>
    </cfRule>
    <cfRule type="cellIs" dxfId="10" priority="17" operator="lessThan">
      <formula>0.1</formula>
    </cfRule>
  </conditionalFormatting>
  <conditionalFormatting sqref="BK32:BK36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{06B38F14-C9AE-42F4-A24E-CFA67A6199F3}</x14:id>
        </ext>
      </extLst>
    </cfRule>
  </conditionalFormatting>
  <conditionalFormatting sqref="BK59">
    <cfRule type="cellIs" dxfId="9" priority="10" operator="greaterThanOrEqual">
      <formula>0.1</formula>
    </cfRule>
    <cfRule type="cellIs" dxfId="8" priority="11" operator="lessThan">
      <formula>0.1</formula>
    </cfRule>
  </conditionalFormatting>
  <conditionalFormatting sqref="BV32:BV36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{FCDEC640-2106-4DBB-A439-DBC18D2894F2}</x14:id>
        </ext>
      </extLst>
    </cfRule>
  </conditionalFormatting>
  <conditionalFormatting sqref="BV59">
    <cfRule type="cellIs" dxfId="7" priority="13" operator="greaterThanOrEqual">
      <formula>0.1</formula>
    </cfRule>
    <cfRule type="cellIs" dxfId="6" priority="14" operator="lessThan">
      <formula>0.1</formula>
    </cfRule>
  </conditionalFormatting>
  <conditionalFormatting sqref="CE32:CE36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{B3C0F523-AC0D-416C-B3D8-9BF383513CF8}</x14:id>
        </ext>
      </extLst>
    </cfRule>
  </conditionalFormatting>
  <conditionalFormatting sqref="CE59">
    <cfRule type="cellIs" dxfId="5" priority="7" operator="greaterThanOrEqual">
      <formula>0.1</formula>
    </cfRule>
    <cfRule type="cellIs" dxfId="4" priority="8" operator="lessThan">
      <formula>0.1</formula>
    </cfRule>
  </conditionalFormatting>
  <conditionalFormatting sqref="CU32:CU36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{9DCA3F5D-ED3F-4B4A-9754-F08F1B354E38}</x14:id>
        </ext>
      </extLst>
    </cfRule>
  </conditionalFormatting>
  <conditionalFormatting sqref="CU59">
    <cfRule type="cellIs" dxfId="3" priority="28" operator="greaterThanOrEqual">
      <formula>0.1</formula>
    </cfRule>
    <cfRule type="cellIs" dxfId="2" priority="29" operator="lessThan">
      <formula>0.1</formula>
    </cfRule>
  </conditionalFormatting>
  <conditionalFormatting sqref="DE59">
    <cfRule type="cellIs" dxfId="1" priority="19" operator="greaterThanOrEqual">
      <formula>0.1</formula>
    </cfRule>
    <cfRule type="cellIs" dxfId="0" priority="20" operator="lessThan">
      <formula>0.1</formula>
    </cfRule>
  </conditionalFormatting>
  <conditionalFormatting sqref="DF32:DF36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{1D02F094-80AE-4B0E-999A-70F6DD12CB6F}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4BABF8-A65B-468C-8E1C-7C49AB43D9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M32:M36</xm:sqref>
        </x14:conditionalFormatting>
        <x14:conditionalFormatting xmlns:xm="http://schemas.microsoft.com/office/excel/2006/main">
          <x14:cfRule type="dataBar" id="{4A3A31BE-384C-4825-AC9B-C39F865FA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X32:X36</xm:sqref>
        </x14:conditionalFormatting>
        <x14:conditionalFormatting xmlns:xm="http://schemas.microsoft.com/office/excel/2006/main">
          <x14:cfRule type="dataBar" id="{AEAA1BD9-7312-4A6F-8052-6AEB70ACD3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AK31:AK34</xm:sqref>
        </x14:conditionalFormatting>
        <x14:conditionalFormatting xmlns:xm="http://schemas.microsoft.com/office/excel/2006/main">
          <x14:cfRule type="dataBar" id="{F90DDCE2-D7E6-4590-B118-667625CD2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AZ32:AZ36</xm:sqref>
        </x14:conditionalFormatting>
        <x14:conditionalFormatting xmlns:xm="http://schemas.microsoft.com/office/excel/2006/main">
          <x14:cfRule type="dataBar" id="{06B38F14-C9AE-42F4-A24E-CFA67A6199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BK32:BK36</xm:sqref>
        </x14:conditionalFormatting>
        <x14:conditionalFormatting xmlns:xm="http://schemas.microsoft.com/office/excel/2006/main">
          <x14:cfRule type="dataBar" id="{FCDEC640-2106-4DBB-A439-DBC18D289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BV32:BV36</xm:sqref>
        </x14:conditionalFormatting>
        <x14:conditionalFormatting xmlns:xm="http://schemas.microsoft.com/office/excel/2006/main">
          <x14:cfRule type="dataBar" id="{B3C0F523-AC0D-416C-B3D8-9BF383513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CE32:CE36</xm:sqref>
        </x14:conditionalFormatting>
        <x14:conditionalFormatting xmlns:xm="http://schemas.microsoft.com/office/excel/2006/main">
          <x14:cfRule type="dataBar" id="{9DCA3F5D-ED3F-4B4A-9754-F08F1B354E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CU32:CU36</xm:sqref>
        </x14:conditionalFormatting>
        <x14:conditionalFormatting xmlns:xm="http://schemas.microsoft.com/office/excel/2006/main">
          <x14:cfRule type="dataBar" id="{1D02F094-80AE-4B0E-999A-70F6DD12CB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DF32:DF36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Vulnerabilidad (V)</vt:lpstr>
      <vt:lpstr>Dimensiones DS DE</vt:lpstr>
      <vt:lpstr>DS factores</vt:lpstr>
      <vt:lpstr>DS parámetros</vt:lpstr>
      <vt:lpstr>DE factores</vt:lpstr>
      <vt:lpstr>DE parámetros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Luis Miguel Hernandez Asto</dc:title>
  <dc:creator/>
  <cp:keywords>Luis Miguel Hernandez Asto</cp:keywords>
  <dc:description>Luis Miguel Hernandez Asto</dc:description>
  <cp:lastModifiedBy/>
  <dcterms:created xsi:type="dcterms:W3CDTF">2006-09-16T00:00:00Z</dcterms:created>
  <dcterms:modified xsi:type="dcterms:W3CDTF">2025-09-09T16:39:55Z</dcterms:modified>
</cp:coreProperties>
</file>