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/>
  <mc:AlternateContent xmlns:mc="http://schemas.openxmlformats.org/markup-compatibility/2006">
    <mc:Choice Requires="x15">
      <x15ac:absPath xmlns:x15ac="http://schemas.microsoft.com/office/spreadsheetml/2010/11/ac" url="F:\VERSIONES ANEXOS MANUAL\Anexos del Proyecto de Manual de ITSE 20 1 2018\"/>
    </mc:Choice>
  </mc:AlternateContent>
  <bookViews>
    <workbookView xWindow="0" yWindow="0" windowWidth="28800" windowHeight="13410" tabRatio="746" firstSheet="2" activeTab="10"/>
  </bookViews>
  <sheets>
    <sheet name="AFOROS" sheetId="16" r:id="rId1"/>
    <sheet name="OFC A.C." sheetId="1" r:id="rId2"/>
    <sheet name="OFICINAS" sheetId="7" r:id="rId3"/>
    <sheet name="DISCOTECA" sheetId="13" r:id="rId4"/>
    <sheet name="TRAGAMON" sheetId="10" r:id="rId5"/>
    <sheet name="GALERIAS" sheetId="3" r:id="rId6"/>
    <sheet name="RESTAURANTE" sheetId="5" r:id="rId7"/>
    <sheet name="INDUSTRIA" sheetId="8" r:id="rId8"/>
    <sheet name="SALUD" sheetId="2" r:id="rId9"/>
    <sheet name="EDU BASICA" sheetId="9" r:id="rId10"/>
    <sheet name="EDU SUP" sheetId="17" r:id="rId11"/>
    <sheet name="RECREAC" sheetId="6" r:id="rId12"/>
    <sheet name="HOSTAL" sheetId="11" r:id="rId13"/>
  </sheets>
  <definedNames>
    <definedName name="_xlnm.Print_Area" localSheetId="0">AFOROS!$B$2:$G$99</definedName>
    <definedName name="_xlnm.Print_Area" localSheetId="3">DISCOTECA!$A$1:$T$46</definedName>
    <definedName name="_xlnm.Print_Area" localSheetId="9">'EDU BASICA'!$A$1:$S$74</definedName>
    <definedName name="_xlnm.Print_Area" localSheetId="5">GALERIAS!$B$1:$Q$51</definedName>
    <definedName name="_xlnm.Print_Area" localSheetId="12">HOSTAL!$B$2:$Q$35</definedName>
    <definedName name="_xlnm.Print_Area" localSheetId="7">INDUSTRIA!$B$1:$Q$36</definedName>
    <definedName name="_xlnm.Print_Area" localSheetId="1">'OFC A.C.'!$B$1:$Q$30</definedName>
    <definedName name="_xlnm.Print_Area" localSheetId="2">OFICINAS!$B$2:$Q$37</definedName>
    <definedName name="_xlnm.Print_Area" localSheetId="6">RESTAURANTE!$B$1:$Q$32</definedName>
    <definedName name="_xlnm.Print_Area" localSheetId="4">TRAGAMON!$B$1:$P$34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3" l="1"/>
  <c r="N35" i="3" l="1"/>
  <c r="P35" i="3" s="1"/>
  <c r="N34" i="3"/>
  <c r="P34" i="3" s="1"/>
  <c r="N33" i="3"/>
  <c r="P33" i="3" s="1"/>
  <c r="E35" i="3"/>
  <c r="E34" i="3"/>
  <c r="E33" i="3"/>
  <c r="F25" i="11" l="1"/>
  <c r="L22" i="11"/>
  <c r="N22" i="11" s="1"/>
  <c r="I21" i="11"/>
  <c r="K21" i="11" s="1"/>
  <c r="N23" i="11"/>
  <c r="N21" i="11"/>
  <c r="P21" i="11" s="1"/>
  <c r="N20" i="11"/>
  <c r="N19" i="11"/>
  <c r="P19" i="11" s="1"/>
  <c r="N18" i="11"/>
  <c r="N17" i="11"/>
  <c r="N16" i="11"/>
  <c r="N15" i="11"/>
  <c r="P15" i="11" s="1"/>
  <c r="N14" i="11"/>
  <c r="P14" i="11" s="1"/>
  <c r="N13" i="11"/>
  <c r="P13" i="11" s="1"/>
  <c r="N12" i="11"/>
  <c r="P12" i="11" s="1"/>
  <c r="N11" i="11"/>
  <c r="P11" i="11" s="1"/>
  <c r="N10" i="11"/>
  <c r="P10" i="11" s="1"/>
  <c r="N9" i="11"/>
  <c r="P9" i="11" s="1"/>
  <c r="I13" i="11"/>
  <c r="K13" i="11" s="1"/>
  <c r="I12" i="11"/>
  <c r="K12" i="11" s="1"/>
  <c r="I11" i="11"/>
  <c r="K11" i="11" s="1"/>
  <c r="I10" i="11"/>
  <c r="K10" i="11" s="1"/>
  <c r="E23" i="11"/>
  <c r="E22" i="11"/>
  <c r="E21" i="11"/>
  <c r="E14" i="11"/>
  <c r="E20" i="11"/>
  <c r="E19" i="11"/>
  <c r="E13" i="11"/>
  <c r="E12" i="11"/>
  <c r="E18" i="11"/>
  <c r="E17" i="11"/>
  <c r="E16" i="11"/>
  <c r="E15" i="11"/>
  <c r="E11" i="11"/>
  <c r="E10" i="11"/>
  <c r="E9" i="11"/>
  <c r="K25" i="11" l="1"/>
  <c r="P25" i="11"/>
  <c r="L32" i="6"/>
  <c r="N9" i="6"/>
  <c r="P9" i="6" s="1"/>
  <c r="E9" i="6"/>
  <c r="N38" i="6"/>
  <c r="P38" i="6" s="1"/>
  <c r="N37" i="6"/>
  <c r="N36" i="6"/>
  <c r="N35" i="6"/>
  <c r="P35" i="6" s="1"/>
  <c r="E35" i="6"/>
  <c r="N30" i="6"/>
  <c r="N27" i="6"/>
  <c r="N26" i="6"/>
  <c r="N25" i="6"/>
  <c r="N24" i="6"/>
  <c r="N23" i="6"/>
  <c r="N22" i="6"/>
  <c r="N21" i="6"/>
  <c r="P21" i="6" s="1"/>
  <c r="N20" i="6"/>
  <c r="N19" i="6"/>
  <c r="P19" i="6" s="1"/>
  <c r="N18" i="6"/>
  <c r="N17" i="6"/>
  <c r="N16" i="6"/>
  <c r="P16" i="6" s="1"/>
  <c r="N15" i="6"/>
  <c r="N14" i="6"/>
  <c r="P14" i="6" s="1"/>
  <c r="N13" i="6"/>
  <c r="N12" i="6"/>
  <c r="N11" i="6"/>
  <c r="P11" i="6" s="1"/>
  <c r="N10" i="6"/>
  <c r="P10" i="6" s="1"/>
  <c r="N8" i="6"/>
  <c r="P8" i="6" s="1"/>
  <c r="N7" i="6"/>
  <c r="P7" i="6" s="1"/>
  <c r="N6" i="6"/>
  <c r="P6" i="6" s="1"/>
  <c r="I22" i="6"/>
  <c r="K22" i="6" s="1"/>
  <c r="I20" i="6"/>
  <c r="K20" i="6" s="1"/>
  <c r="I18" i="6"/>
  <c r="K18" i="6" s="1"/>
  <c r="I16" i="6"/>
  <c r="K16" i="6" s="1"/>
  <c r="I8" i="6"/>
  <c r="K8" i="6" s="1"/>
  <c r="E38" i="6"/>
  <c r="E37" i="6"/>
  <c r="E36" i="6"/>
  <c r="E30" i="6"/>
  <c r="E25" i="6"/>
  <c r="E23" i="6"/>
  <c r="E27" i="6"/>
  <c r="E26" i="6"/>
  <c r="E24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8" i="6"/>
  <c r="E7" i="6"/>
  <c r="E6" i="6"/>
  <c r="N29" i="6"/>
  <c r="O28" i="6" s="1"/>
  <c r="P28" i="6" s="1"/>
  <c r="N28" i="6"/>
  <c r="E29" i="6"/>
  <c r="E28" i="6"/>
  <c r="O71" i="17"/>
  <c r="R71" i="17" s="1"/>
  <c r="E71" i="17"/>
  <c r="O70" i="17"/>
  <c r="R70" i="17" s="1"/>
  <c r="E70" i="17"/>
  <c r="O69" i="17"/>
  <c r="E69" i="17"/>
  <c r="O68" i="17"/>
  <c r="R68" i="17" s="1"/>
  <c r="E68" i="17"/>
  <c r="O67" i="17"/>
  <c r="R67" i="17" s="1"/>
  <c r="E67" i="17"/>
  <c r="O66" i="17"/>
  <c r="E66" i="17"/>
  <c r="O65" i="17"/>
  <c r="R65" i="17" s="1"/>
  <c r="E65" i="17"/>
  <c r="O64" i="17"/>
  <c r="Q64" i="17" s="1"/>
  <c r="R64" i="17" s="1"/>
  <c r="E64" i="17"/>
  <c r="O63" i="17"/>
  <c r="Q63" i="17" s="1"/>
  <c r="R63" i="17" s="1"/>
  <c r="E63" i="17"/>
  <c r="O62" i="17"/>
  <c r="E62" i="17"/>
  <c r="R61" i="17"/>
  <c r="O61" i="17"/>
  <c r="E61" i="17"/>
  <c r="O60" i="17"/>
  <c r="R60" i="17" s="1"/>
  <c r="E60" i="17"/>
  <c r="O59" i="17"/>
  <c r="E59" i="17"/>
  <c r="O58" i="17"/>
  <c r="E58" i="17"/>
  <c r="O57" i="17"/>
  <c r="R57" i="17" s="1"/>
  <c r="E57" i="17"/>
  <c r="R56" i="17"/>
  <c r="O56" i="17"/>
  <c r="E56" i="17"/>
  <c r="O55" i="17"/>
  <c r="R55" i="17" s="1"/>
  <c r="E55" i="17"/>
  <c r="R54" i="17"/>
  <c r="O54" i="17"/>
  <c r="E54" i="17"/>
  <c r="R52" i="17"/>
  <c r="O52" i="17"/>
  <c r="L52" i="17"/>
  <c r="I52" i="17"/>
  <c r="E52" i="17"/>
  <c r="R51" i="17"/>
  <c r="O51" i="17"/>
  <c r="L51" i="17"/>
  <c r="I51" i="17"/>
  <c r="E51" i="17"/>
  <c r="R50" i="17"/>
  <c r="O50" i="17"/>
  <c r="L50" i="17"/>
  <c r="I50" i="17"/>
  <c r="E50" i="17"/>
  <c r="R49" i="17"/>
  <c r="O49" i="17"/>
  <c r="L49" i="17"/>
  <c r="I49" i="17"/>
  <c r="E49" i="17"/>
  <c r="R48" i="17"/>
  <c r="O48" i="17"/>
  <c r="L48" i="17"/>
  <c r="I48" i="17"/>
  <c r="E48" i="17"/>
  <c r="O47" i="17"/>
  <c r="R47" i="17" s="1"/>
  <c r="I47" i="17"/>
  <c r="L47" i="17" s="1"/>
  <c r="E47" i="17"/>
  <c r="O46" i="17"/>
  <c r="R46" i="17" s="1"/>
  <c r="I46" i="17"/>
  <c r="L46" i="17" s="1"/>
  <c r="E46" i="17"/>
  <c r="O45" i="17"/>
  <c r="R45" i="17" s="1"/>
  <c r="I45" i="17"/>
  <c r="L45" i="17" s="1"/>
  <c r="E45" i="17"/>
  <c r="O35" i="17"/>
  <c r="R35" i="17" s="1"/>
  <c r="E35" i="17"/>
  <c r="O34" i="17"/>
  <c r="R34" i="17" s="1"/>
  <c r="E34" i="17"/>
  <c r="O33" i="17"/>
  <c r="E33" i="17"/>
  <c r="O32" i="17"/>
  <c r="R32" i="17" s="1"/>
  <c r="E32" i="17"/>
  <c r="O31" i="17"/>
  <c r="R31" i="17" s="1"/>
  <c r="E31" i="17"/>
  <c r="O30" i="17"/>
  <c r="E30" i="17"/>
  <c r="O29" i="17"/>
  <c r="R29" i="17" s="1"/>
  <c r="E29" i="17"/>
  <c r="O28" i="17"/>
  <c r="Q28" i="17" s="1"/>
  <c r="R28" i="17" s="1"/>
  <c r="E28" i="17"/>
  <c r="O27" i="17"/>
  <c r="Q27" i="17" s="1"/>
  <c r="R27" i="17" s="1"/>
  <c r="E27" i="17"/>
  <c r="O26" i="17"/>
  <c r="E26" i="17"/>
  <c r="O25" i="17"/>
  <c r="R25" i="17" s="1"/>
  <c r="E25" i="17"/>
  <c r="O24" i="17"/>
  <c r="R24" i="17" s="1"/>
  <c r="E24" i="17"/>
  <c r="O23" i="17"/>
  <c r="E23" i="17"/>
  <c r="O22" i="17"/>
  <c r="E22" i="17"/>
  <c r="O21" i="17"/>
  <c r="E21" i="17"/>
  <c r="O20" i="17"/>
  <c r="R20" i="17" s="1"/>
  <c r="E20" i="17"/>
  <c r="O19" i="17"/>
  <c r="E19" i="17"/>
  <c r="O18" i="17"/>
  <c r="E18" i="17"/>
  <c r="O17" i="17"/>
  <c r="E17" i="17"/>
  <c r="O16" i="17"/>
  <c r="E16" i="17"/>
  <c r="O15" i="17"/>
  <c r="R15" i="17" s="1"/>
  <c r="E15" i="17"/>
  <c r="O13" i="17"/>
  <c r="R13" i="17" s="1"/>
  <c r="I13" i="17"/>
  <c r="L13" i="17" s="1"/>
  <c r="E13" i="17"/>
  <c r="O12" i="17"/>
  <c r="R12" i="17" s="1"/>
  <c r="I12" i="17"/>
  <c r="L12" i="17" s="1"/>
  <c r="E12" i="17"/>
  <c r="O11" i="17"/>
  <c r="R11" i="17" s="1"/>
  <c r="I11" i="17"/>
  <c r="L11" i="17" s="1"/>
  <c r="E11" i="17"/>
  <c r="O10" i="17"/>
  <c r="R10" i="17" s="1"/>
  <c r="I10" i="17"/>
  <c r="L10" i="17" s="1"/>
  <c r="E10" i="17"/>
  <c r="O9" i="17"/>
  <c r="R9" i="17" s="1"/>
  <c r="I9" i="17"/>
  <c r="L9" i="17" s="1"/>
  <c r="E9" i="17"/>
  <c r="O8" i="17"/>
  <c r="R8" i="17" s="1"/>
  <c r="I8" i="17"/>
  <c r="L8" i="17" s="1"/>
  <c r="E8" i="17"/>
  <c r="O7" i="17"/>
  <c r="R7" i="17" s="1"/>
  <c r="I7" i="17"/>
  <c r="L7" i="17" s="1"/>
  <c r="E7" i="17"/>
  <c r="O6" i="17"/>
  <c r="R6" i="17" s="1"/>
  <c r="I6" i="17"/>
  <c r="L6" i="17" s="1"/>
  <c r="E6" i="17"/>
  <c r="L37" i="17" l="1"/>
  <c r="L73" i="17" s="1"/>
  <c r="R37" i="17"/>
  <c r="R73" i="17" s="1"/>
  <c r="N34" i="6"/>
  <c r="O34" i="6" s="1"/>
  <c r="E34" i="6"/>
  <c r="N33" i="6"/>
  <c r="O33" i="6" s="1"/>
  <c r="E33" i="6"/>
  <c r="N32" i="6"/>
  <c r="O32" i="6" s="1"/>
  <c r="N31" i="6"/>
  <c r="I31" i="6"/>
  <c r="J31" i="6" s="1"/>
  <c r="H31" i="6"/>
  <c r="E31" i="6"/>
  <c r="P31" i="6" l="1"/>
  <c r="P39" i="6" s="1"/>
  <c r="K31" i="6"/>
  <c r="K39" i="6" s="1"/>
  <c r="O48" i="9"/>
  <c r="R48" i="9" s="1"/>
  <c r="E48" i="9"/>
  <c r="O57" i="9"/>
  <c r="E57" i="9"/>
  <c r="O9" i="9" l="1"/>
  <c r="O60" i="9"/>
  <c r="P60" i="9" s="1"/>
  <c r="R60" i="9" s="1"/>
  <c r="E60" i="9"/>
  <c r="F60" i="9" s="1"/>
  <c r="R51" i="9"/>
  <c r="R50" i="9"/>
  <c r="O59" i="9"/>
  <c r="P59" i="9" s="1"/>
  <c r="Q59" i="9" s="1"/>
  <c r="R59" i="9" s="1"/>
  <c r="O58" i="9"/>
  <c r="P58" i="9" s="1"/>
  <c r="Q58" i="9" s="1"/>
  <c r="R58" i="9" s="1"/>
  <c r="O56" i="9"/>
  <c r="R56" i="9" s="1"/>
  <c r="O55" i="9"/>
  <c r="R55" i="9" s="1"/>
  <c r="O54" i="9"/>
  <c r="R54" i="9" s="1"/>
  <c r="O53" i="9"/>
  <c r="R53" i="9" s="1"/>
  <c r="O52" i="9"/>
  <c r="R52" i="9" s="1"/>
  <c r="O51" i="9"/>
  <c r="O50" i="9"/>
  <c r="O49" i="9"/>
  <c r="O47" i="9"/>
  <c r="E56" i="9"/>
  <c r="E55" i="9"/>
  <c r="E54" i="9"/>
  <c r="E59" i="9"/>
  <c r="F59" i="9" s="1"/>
  <c r="E58" i="9"/>
  <c r="F58" i="9" s="1"/>
  <c r="F57" i="9"/>
  <c r="E50" i="9"/>
  <c r="E49" i="9"/>
  <c r="E52" i="9"/>
  <c r="E53" i="9"/>
  <c r="L36" i="9"/>
  <c r="L35" i="9"/>
  <c r="L34" i="9"/>
  <c r="L33" i="9"/>
  <c r="L32" i="9"/>
  <c r="L31" i="9"/>
  <c r="O43" i="9"/>
  <c r="R43" i="9" s="1"/>
  <c r="R41" i="9"/>
  <c r="R40" i="9"/>
  <c r="R39" i="9"/>
  <c r="R38" i="9"/>
  <c r="R36" i="9"/>
  <c r="R35" i="9"/>
  <c r="R34" i="9"/>
  <c r="R33" i="9"/>
  <c r="R32" i="9"/>
  <c r="R31" i="9"/>
  <c r="R42" i="9"/>
  <c r="O42" i="9"/>
  <c r="E42" i="9"/>
  <c r="O37" i="9"/>
  <c r="R37" i="9" s="1"/>
  <c r="O36" i="9"/>
  <c r="O35" i="9"/>
  <c r="O34" i="9"/>
  <c r="O33" i="9"/>
  <c r="O32" i="9"/>
  <c r="O31" i="9"/>
  <c r="I36" i="9"/>
  <c r="I35" i="9"/>
  <c r="I34" i="9"/>
  <c r="I33" i="9"/>
  <c r="I32" i="9"/>
  <c r="I31" i="9"/>
  <c r="E36" i="9"/>
  <c r="E35" i="9"/>
  <c r="E34" i="9"/>
  <c r="E33" i="9"/>
  <c r="E32" i="9"/>
  <c r="O26" i="9"/>
  <c r="R26" i="9" s="1"/>
  <c r="R25" i="9"/>
  <c r="O25" i="9"/>
  <c r="O24" i="9"/>
  <c r="O23" i="9"/>
  <c r="O22" i="9"/>
  <c r="R21" i="9"/>
  <c r="O21" i="9"/>
  <c r="R20" i="9"/>
  <c r="O20" i="9"/>
  <c r="O19" i="9"/>
  <c r="P19" i="9" s="1"/>
  <c r="R19" i="9" s="1"/>
  <c r="L25" i="9"/>
  <c r="L21" i="9"/>
  <c r="L20" i="9"/>
  <c r="L12" i="9"/>
  <c r="L11" i="9"/>
  <c r="L10" i="9"/>
  <c r="L9" i="9"/>
  <c r="L8" i="9"/>
  <c r="I25" i="9"/>
  <c r="I24" i="9"/>
  <c r="I23" i="9"/>
  <c r="I22" i="9"/>
  <c r="I21" i="9"/>
  <c r="I20" i="9"/>
  <c r="E24" i="9"/>
  <c r="E23" i="9"/>
  <c r="E22" i="9"/>
  <c r="E21" i="9"/>
  <c r="E20" i="9"/>
  <c r="O14" i="9"/>
  <c r="R14" i="9" s="1"/>
  <c r="R11" i="9"/>
  <c r="R12" i="9"/>
  <c r="O11" i="9"/>
  <c r="I11" i="9"/>
  <c r="E11" i="9"/>
  <c r="R13" i="9"/>
  <c r="R10" i="9"/>
  <c r="R9" i="9"/>
  <c r="R8" i="9"/>
  <c r="O12" i="9"/>
  <c r="O10" i="9"/>
  <c r="O8" i="9"/>
  <c r="I10" i="9"/>
  <c r="E10" i="9"/>
  <c r="O13" i="9"/>
  <c r="I9" i="9"/>
  <c r="E9" i="9"/>
  <c r="E13" i="9"/>
  <c r="I12" i="9"/>
  <c r="O41" i="9"/>
  <c r="O40" i="9"/>
  <c r="O39" i="9"/>
  <c r="O38" i="9"/>
  <c r="I19" i="9"/>
  <c r="J19" i="9" s="1"/>
  <c r="L19" i="9" s="1"/>
  <c r="I8" i="9"/>
  <c r="E41" i="9"/>
  <c r="E40" i="9"/>
  <c r="E39" i="9"/>
  <c r="E38" i="9"/>
  <c r="E12" i="9"/>
  <c r="E25" i="9"/>
  <c r="L62" i="9" l="1"/>
  <c r="R62" i="9"/>
  <c r="E51" i="9"/>
  <c r="E47" i="9"/>
  <c r="E31" i="9"/>
  <c r="E19" i="9"/>
  <c r="E8" i="9"/>
  <c r="P26" i="2" l="1"/>
  <c r="P27" i="2"/>
  <c r="P32" i="2"/>
  <c r="P34" i="2"/>
  <c r="P33" i="2"/>
  <c r="G28" i="3"/>
  <c r="P32" i="3"/>
  <c r="I13" i="3"/>
  <c r="J13" i="3" s="1"/>
  <c r="I12" i="3"/>
  <c r="I11" i="3"/>
  <c r="J11" i="3" s="1"/>
  <c r="I10" i="3"/>
  <c r="N12" i="3"/>
  <c r="N43" i="3"/>
  <c r="P43" i="3" s="1"/>
  <c r="P41" i="3"/>
  <c r="L29" i="3"/>
  <c r="L28" i="3"/>
  <c r="P21" i="5"/>
  <c r="P19" i="5"/>
  <c r="N12" i="5"/>
  <c r="N9" i="5"/>
  <c r="N10" i="5"/>
  <c r="O9" i="5" s="1"/>
  <c r="P9" i="5" s="1"/>
  <c r="E10" i="5"/>
  <c r="N13" i="10"/>
  <c r="P13" i="10" s="1"/>
  <c r="E13" i="10"/>
  <c r="P15" i="10"/>
  <c r="N8" i="10"/>
  <c r="I8" i="10"/>
  <c r="N22" i="10"/>
  <c r="P22" i="10" s="1"/>
  <c r="N21" i="10"/>
  <c r="N20" i="10"/>
  <c r="P20" i="10" s="1"/>
  <c r="N19" i="10"/>
  <c r="N18" i="10"/>
  <c r="P18" i="10" s="1"/>
  <c r="N17" i="10"/>
  <c r="P17" i="10" s="1"/>
  <c r="N16" i="10"/>
  <c r="P16" i="10" s="1"/>
  <c r="N14" i="10"/>
  <c r="P14" i="10" s="1"/>
  <c r="N11" i="10"/>
  <c r="O11" i="10" s="1"/>
  <c r="N10" i="10"/>
  <c r="O10" i="10" s="1"/>
  <c r="N12" i="10"/>
  <c r="P12" i="10" s="1"/>
  <c r="N9" i="10"/>
  <c r="O9" i="10" s="1"/>
  <c r="I11" i="10"/>
  <c r="J11" i="10" s="1"/>
  <c r="I10" i="10"/>
  <c r="J10" i="10" s="1"/>
  <c r="I9" i="10"/>
  <c r="J9" i="10" s="1"/>
  <c r="E22" i="10"/>
  <c r="E21" i="10"/>
  <c r="E20" i="10"/>
  <c r="E19" i="10"/>
  <c r="E18" i="10"/>
  <c r="I14" i="5"/>
  <c r="O22" i="10" l="1"/>
  <c r="P8" i="10"/>
  <c r="P23" i="10" s="1"/>
  <c r="K8" i="10"/>
  <c r="K23" i="10" s="1"/>
  <c r="P16" i="13"/>
  <c r="S16" i="13" s="1"/>
  <c r="I16" i="13"/>
  <c r="L16" i="13" s="1"/>
  <c r="E16" i="13"/>
  <c r="E17" i="10" l="1"/>
  <c r="E16" i="10"/>
  <c r="E15" i="10"/>
  <c r="E14" i="10"/>
  <c r="E11" i="10"/>
  <c r="E10" i="10"/>
  <c r="E12" i="10"/>
  <c r="E9" i="10"/>
  <c r="E8" i="10"/>
  <c r="F22" i="5"/>
  <c r="F23" i="10"/>
  <c r="L27" i="13" l="1"/>
  <c r="S26" i="13"/>
  <c r="R27" i="13" s="1"/>
  <c r="P21" i="13" l="1"/>
  <c r="S21" i="13" s="1"/>
  <c r="P19" i="13"/>
  <c r="S19" i="13" s="1"/>
  <c r="P18" i="13"/>
  <c r="P14" i="13"/>
  <c r="P12" i="13"/>
  <c r="P11" i="13"/>
  <c r="P10" i="13"/>
  <c r="P9" i="13"/>
  <c r="I9" i="13"/>
  <c r="I14" i="13"/>
  <c r="E14" i="13"/>
  <c r="I12" i="13"/>
  <c r="I11" i="13"/>
  <c r="I10" i="13"/>
  <c r="P7" i="13"/>
  <c r="I7" i="13"/>
  <c r="E7" i="13"/>
  <c r="E21" i="13"/>
  <c r="E19" i="13"/>
  <c r="E18" i="13"/>
  <c r="E12" i="13"/>
  <c r="E11" i="13"/>
  <c r="E10" i="13"/>
  <c r="E9" i="13"/>
  <c r="K8" i="13" l="1"/>
  <c r="L8" i="13" s="1"/>
  <c r="L23" i="13" s="1"/>
  <c r="R8" i="13"/>
  <c r="S8" i="13" s="1"/>
  <c r="S23" i="13" s="1"/>
  <c r="L25" i="13" l="1"/>
  <c r="H25" i="13"/>
  <c r="S25" i="13"/>
  <c r="O25" i="13"/>
  <c r="E21" i="5" l="1"/>
  <c r="N20" i="5"/>
  <c r="P20" i="5" s="1"/>
  <c r="E20" i="5"/>
  <c r="N19" i="5"/>
  <c r="E19" i="5"/>
  <c r="N18" i="5"/>
  <c r="P18" i="5" s="1"/>
  <c r="E18" i="5"/>
  <c r="N17" i="5"/>
  <c r="P17" i="5" s="1"/>
  <c r="E17" i="5"/>
  <c r="N16" i="5"/>
  <c r="P16" i="5" s="1"/>
  <c r="E16" i="5"/>
  <c r="N15" i="5"/>
  <c r="P15" i="5" s="1"/>
  <c r="E15" i="5"/>
  <c r="N14" i="5"/>
  <c r="P14" i="5" s="1"/>
  <c r="E14" i="5"/>
  <c r="N13" i="5"/>
  <c r="P13" i="5" s="1"/>
  <c r="I13" i="5"/>
  <c r="E13" i="5"/>
  <c r="O11" i="5"/>
  <c r="P11" i="5" s="1"/>
  <c r="E12" i="5"/>
  <c r="N11" i="5"/>
  <c r="I11" i="5"/>
  <c r="E11" i="5"/>
  <c r="I9" i="5"/>
  <c r="E9" i="5"/>
  <c r="K9" i="5" l="1"/>
  <c r="K22" i="5" s="1"/>
  <c r="P22" i="5"/>
  <c r="N11" i="8"/>
  <c r="N21" i="8"/>
  <c r="N23" i="8"/>
  <c r="P23" i="8" s="1"/>
  <c r="N22" i="8"/>
  <c r="O22" i="8" s="1"/>
  <c r="N20" i="8"/>
  <c r="P20" i="8" s="1"/>
  <c r="N15" i="8"/>
  <c r="N14" i="8"/>
  <c r="N13" i="8"/>
  <c r="N12" i="8"/>
  <c r="N16" i="8"/>
  <c r="P16" i="8" s="1"/>
  <c r="N18" i="8"/>
  <c r="P18" i="8" s="1"/>
  <c r="N17" i="8"/>
  <c r="P17" i="8" s="1"/>
  <c r="E16" i="8"/>
  <c r="E11" i="8"/>
  <c r="I21" i="3" l="1"/>
  <c r="K21" i="3" s="1"/>
  <c r="I16" i="8" l="1"/>
  <c r="K16" i="8" s="1"/>
  <c r="K25" i="8" s="1"/>
  <c r="I15" i="8"/>
  <c r="I14" i="8"/>
  <c r="I13" i="8"/>
  <c r="I12" i="8"/>
  <c r="E21" i="7"/>
  <c r="N19" i="8" l="1"/>
  <c r="P19" i="8" s="1"/>
  <c r="E19" i="8"/>
  <c r="F19" i="8" s="1"/>
  <c r="N17" i="2"/>
  <c r="E17" i="2"/>
  <c r="E23" i="8"/>
  <c r="E20" i="8"/>
  <c r="E15" i="8"/>
  <c r="E14" i="8"/>
  <c r="E13" i="8"/>
  <c r="E12" i="8"/>
  <c r="N10" i="8"/>
  <c r="P10" i="8" s="1"/>
  <c r="E10" i="8"/>
  <c r="N9" i="8"/>
  <c r="P9" i="8" s="1"/>
  <c r="E9" i="8"/>
  <c r="N8" i="8"/>
  <c r="P8" i="8" s="1"/>
  <c r="E8" i="8"/>
  <c r="E22" i="8"/>
  <c r="E21" i="8"/>
  <c r="E18" i="8"/>
  <c r="E17" i="8"/>
  <c r="P25" i="8" l="1"/>
  <c r="N10" i="3"/>
  <c r="E10" i="3"/>
  <c r="E12" i="3"/>
  <c r="F12" i="3" s="1"/>
  <c r="N13" i="3"/>
  <c r="K12" i="3"/>
  <c r="E13" i="3"/>
  <c r="F13" i="3" s="1"/>
  <c r="N16" i="3"/>
  <c r="P16" i="3" s="1"/>
  <c r="I16" i="3"/>
  <c r="K16" i="3" s="1"/>
  <c r="E16" i="3"/>
  <c r="F16" i="3" s="1"/>
  <c r="P12" i="3" l="1"/>
  <c r="O13" i="3"/>
  <c r="N41" i="3"/>
  <c r="N27" i="3"/>
  <c r="P27" i="3" s="1"/>
  <c r="N26" i="3"/>
  <c r="P26" i="3" s="1"/>
  <c r="N25" i="3"/>
  <c r="P25" i="3" s="1"/>
  <c r="N24" i="3"/>
  <c r="P24" i="3" s="1"/>
  <c r="N23" i="3"/>
  <c r="P23" i="3" s="1"/>
  <c r="N22" i="3"/>
  <c r="P22" i="3" s="1"/>
  <c r="N21" i="3"/>
  <c r="P21" i="3" s="1"/>
  <c r="N19" i="3"/>
  <c r="P19" i="3" s="1"/>
  <c r="N18" i="3"/>
  <c r="P18" i="3" s="1"/>
  <c r="N17" i="3"/>
  <c r="P17" i="3" s="1"/>
  <c r="N15" i="3"/>
  <c r="P15" i="3" s="1"/>
  <c r="N11" i="3"/>
  <c r="I17" i="3"/>
  <c r="K17" i="3" s="1"/>
  <c r="I15" i="3"/>
  <c r="K15" i="3" s="1"/>
  <c r="K10" i="3"/>
  <c r="E11" i="3"/>
  <c r="F11" i="3" s="1"/>
  <c r="E27" i="3"/>
  <c r="F27" i="3" s="1"/>
  <c r="E26" i="3"/>
  <c r="F26" i="3" s="1"/>
  <c r="E25" i="3"/>
  <c r="F25" i="3" s="1"/>
  <c r="E24" i="3"/>
  <c r="F24" i="3" s="1"/>
  <c r="E22" i="3"/>
  <c r="F22" i="3" s="1"/>
  <c r="E21" i="3"/>
  <c r="F21" i="3" s="1"/>
  <c r="E19" i="3"/>
  <c r="F19" i="3" s="1"/>
  <c r="E18" i="3"/>
  <c r="F18" i="3" s="1"/>
  <c r="E17" i="3"/>
  <c r="F17" i="3" s="1"/>
  <c r="E15" i="3"/>
  <c r="F15" i="3" s="1"/>
  <c r="E23" i="3"/>
  <c r="F23" i="3" s="1"/>
  <c r="P10" i="3" l="1"/>
  <c r="O11" i="3"/>
  <c r="F10" i="3"/>
  <c r="E41" i="3"/>
  <c r="N42" i="3"/>
  <c r="F42" i="3"/>
  <c r="E42" i="3"/>
  <c r="P42" i="3" l="1"/>
  <c r="F43" i="3"/>
  <c r="E43" i="3"/>
  <c r="N40" i="3"/>
  <c r="P40" i="3" s="1"/>
  <c r="E40" i="3"/>
  <c r="F40" i="3" s="1"/>
  <c r="N39" i="3"/>
  <c r="P39" i="3" s="1"/>
  <c r="E39" i="3"/>
  <c r="F39" i="3" s="1"/>
  <c r="P38" i="3"/>
  <c r="N38" i="3"/>
  <c r="F38" i="3"/>
  <c r="E38" i="3"/>
  <c r="N37" i="3"/>
  <c r="P37" i="3" s="1"/>
  <c r="E37" i="3"/>
  <c r="F37" i="3" s="1"/>
  <c r="N36" i="3"/>
  <c r="P36" i="3" s="1"/>
  <c r="E36" i="3"/>
  <c r="N32" i="3"/>
  <c r="E32" i="3"/>
  <c r="N31" i="3"/>
  <c r="O31" i="3" s="1"/>
  <c r="E31" i="3"/>
  <c r="F31" i="3" s="1"/>
  <c r="N30" i="3"/>
  <c r="O30" i="3" s="1"/>
  <c r="I30" i="3"/>
  <c r="K28" i="3" s="1"/>
  <c r="K44" i="3" s="1"/>
  <c r="E30" i="3"/>
  <c r="F30" i="3" s="1"/>
  <c r="N29" i="3"/>
  <c r="O29" i="3" s="1"/>
  <c r="N28" i="3"/>
  <c r="I28" i="3"/>
  <c r="H28" i="3"/>
  <c r="E28" i="3"/>
  <c r="F28" i="3" s="1"/>
  <c r="N8" i="3"/>
  <c r="P8" i="3" s="1"/>
  <c r="E8" i="3"/>
  <c r="F8" i="3" s="1"/>
  <c r="N17" i="1"/>
  <c r="O17" i="1" s="1"/>
  <c r="E17" i="1"/>
  <c r="F17" i="1" s="1"/>
  <c r="N16" i="1"/>
  <c r="O16" i="1" s="1"/>
  <c r="E16" i="1"/>
  <c r="F16" i="1" s="1"/>
  <c r="N15" i="1"/>
  <c r="N14" i="1"/>
  <c r="I14" i="1"/>
  <c r="K14" i="1" s="1"/>
  <c r="H14" i="1"/>
  <c r="E14" i="1"/>
  <c r="F14" i="1" s="1"/>
  <c r="N11" i="1"/>
  <c r="E11" i="1"/>
  <c r="N21" i="7"/>
  <c r="N24" i="7"/>
  <c r="P24" i="7" s="1"/>
  <c r="E24" i="7"/>
  <c r="F24" i="7" s="1"/>
  <c r="N23" i="7"/>
  <c r="P23" i="7" s="1"/>
  <c r="E23" i="7"/>
  <c r="F23" i="7" s="1"/>
  <c r="P22" i="7"/>
  <c r="N22" i="7"/>
  <c r="F22" i="7"/>
  <c r="E22" i="7"/>
  <c r="N13" i="7"/>
  <c r="N15" i="7"/>
  <c r="O15" i="7" s="1"/>
  <c r="N14" i="7"/>
  <c r="O14" i="7" s="1"/>
  <c r="E14" i="7"/>
  <c r="F14" i="7" s="1"/>
  <c r="E15" i="7"/>
  <c r="F15" i="7" s="1"/>
  <c r="N12" i="7"/>
  <c r="I12" i="7"/>
  <c r="H12" i="7"/>
  <c r="E12" i="7"/>
  <c r="F12" i="7" s="1"/>
  <c r="N34" i="2"/>
  <c r="N33" i="2"/>
  <c r="N32" i="2"/>
  <c r="E34" i="2"/>
  <c r="F34" i="2" s="1"/>
  <c r="E33" i="2"/>
  <c r="F33" i="2" s="1"/>
  <c r="E32" i="2"/>
  <c r="F32" i="2" s="1"/>
  <c r="N10" i="2"/>
  <c r="P9" i="2" s="1"/>
  <c r="E10" i="2"/>
  <c r="F10" i="2" s="1"/>
  <c r="N9" i="2"/>
  <c r="E9" i="2"/>
  <c r="F9" i="2" s="1"/>
  <c r="N31" i="2"/>
  <c r="P31" i="2" s="1"/>
  <c r="N30" i="2"/>
  <c r="E31" i="2"/>
  <c r="F31" i="2" s="1"/>
  <c r="E30" i="2"/>
  <c r="F30" i="2" s="1"/>
  <c r="F17" i="2"/>
  <c r="I22" i="2"/>
  <c r="K22" i="2" s="1"/>
  <c r="I20" i="2"/>
  <c r="K20" i="2" s="1"/>
  <c r="I18" i="2"/>
  <c r="K18" i="2" s="1"/>
  <c r="I15" i="2"/>
  <c r="K15" i="2" s="1"/>
  <c r="I13" i="2"/>
  <c r="K13" i="2" s="1"/>
  <c r="I11" i="2"/>
  <c r="K11" i="2" s="1"/>
  <c r="N25" i="2"/>
  <c r="N24" i="2"/>
  <c r="N23" i="2"/>
  <c r="N22" i="2"/>
  <c r="P22" i="2" s="1"/>
  <c r="N21" i="2"/>
  <c r="N20" i="2"/>
  <c r="P20" i="2" s="1"/>
  <c r="N19" i="2"/>
  <c r="P18" i="2" s="1"/>
  <c r="N18" i="2"/>
  <c r="N16" i="2"/>
  <c r="O15" i="2" s="1"/>
  <c r="N15" i="2"/>
  <c r="N14" i="2"/>
  <c r="N13" i="2"/>
  <c r="N12" i="2"/>
  <c r="P11" i="2" s="1"/>
  <c r="N11" i="2"/>
  <c r="E24" i="2"/>
  <c r="F24" i="2" s="1"/>
  <c r="E20" i="2"/>
  <c r="F20" i="2" s="1"/>
  <c r="E18" i="2"/>
  <c r="F18" i="2" s="1"/>
  <c r="E15" i="2"/>
  <c r="F15" i="2" s="1"/>
  <c r="E25" i="2"/>
  <c r="F25" i="2" s="1"/>
  <c r="E23" i="2"/>
  <c r="F23" i="2" s="1"/>
  <c r="E22" i="2"/>
  <c r="F22" i="2" s="1"/>
  <c r="E21" i="2"/>
  <c r="F21" i="2" s="1"/>
  <c r="E19" i="2"/>
  <c r="F19" i="2" s="1"/>
  <c r="E16" i="2"/>
  <c r="F16" i="2" s="1"/>
  <c r="E13" i="2"/>
  <c r="F13" i="2" s="1"/>
  <c r="E14" i="2"/>
  <c r="F14" i="2" s="1"/>
  <c r="E12" i="2"/>
  <c r="F12" i="2" s="1"/>
  <c r="E11" i="2"/>
  <c r="F11" i="2" s="1"/>
  <c r="P29" i="2" l="1"/>
  <c r="O30" i="2"/>
  <c r="P24" i="2"/>
  <c r="O24" i="2"/>
  <c r="P15" i="2"/>
  <c r="P13" i="2"/>
  <c r="O13" i="2"/>
  <c r="P28" i="3"/>
  <c r="P44" i="3" s="1"/>
  <c r="J12" i="7"/>
  <c r="K12" i="7"/>
  <c r="O13" i="7"/>
  <c r="P12" i="7" s="1"/>
  <c r="O15" i="1"/>
  <c r="P14" i="1"/>
  <c r="F44" i="3"/>
  <c r="C7" i="3"/>
  <c r="K36" i="2"/>
  <c r="N35" i="2"/>
  <c r="P35" i="2" s="1"/>
  <c r="F35" i="2"/>
  <c r="E35" i="2"/>
  <c r="N29" i="2"/>
  <c r="F29" i="2"/>
  <c r="E29" i="2"/>
  <c r="N28" i="2"/>
  <c r="P28" i="2" s="1"/>
  <c r="E28" i="2"/>
  <c r="N27" i="2"/>
  <c r="E27" i="2"/>
  <c r="N26" i="2"/>
  <c r="E26" i="2"/>
  <c r="N8" i="2"/>
  <c r="P8" i="2" s="1"/>
  <c r="E8" i="2"/>
  <c r="F8" i="2" s="1"/>
  <c r="N7" i="2"/>
  <c r="P7" i="2" s="1"/>
  <c r="E7" i="2"/>
  <c r="F7" i="2" s="1"/>
  <c r="K19" i="1"/>
  <c r="N10" i="1"/>
  <c r="N9" i="1"/>
  <c r="O9" i="1" s="1"/>
  <c r="E9" i="1"/>
  <c r="F9" i="1" s="1"/>
  <c r="E10" i="1"/>
  <c r="N18" i="1"/>
  <c r="P18" i="1" s="1"/>
  <c r="F18" i="1"/>
  <c r="E18" i="1"/>
  <c r="N13" i="1"/>
  <c r="O13" i="1" s="1"/>
  <c r="E13" i="1"/>
  <c r="F13" i="1" s="1"/>
  <c r="N12" i="1"/>
  <c r="O12" i="1" s="1"/>
  <c r="E12" i="1"/>
  <c r="F12" i="1" s="1"/>
  <c r="N8" i="1"/>
  <c r="O8" i="1" s="1"/>
  <c r="P8" i="1" s="1"/>
  <c r="E8" i="1"/>
  <c r="F8" i="1" s="1"/>
  <c r="N25" i="7"/>
  <c r="P25" i="7" s="1"/>
  <c r="E25" i="7"/>
  <c r="N19" i="7"/>
  <c r="P19" i="7" s="1"/>
  <c r="E19" i="7"/>
  <c r="N20" i="7"/>
  <c r="E20" i="7"/>
  <c r="N18" i="7"/>
  <c r="E18" i="7"/>
  <c r="N16" i="7"/>
  <c r="P16" i="7" s="1"/>
  <c r="E16" i="7"/>
  <c r="F16" i="7" s="1"/>
  <c r="F25" i="7"/>
  <c r="P36" i="2" l="1"/>
  <c r="P19" i="1"/>
  <c r="C6" i="2"/>
  <c r="F36" i="2"/>
  <c r="F19" i="1"/>
  <c r="C7" i="1"/>
  <c r="P17" i="7" l="1"/>
  <c r="N17" i="7"/>
  <c r="E17" i="7"/>
  <c r="N11" i="7"/>
  <c r="P11" i="7" s="1"/>
  <c r="N10" i="7"/>
  <c r="P10" i="7" s="1"/>
  <c r="E10" i="7"/>
  <c r="F10" i="7" s="1"/>
  <c r="K26" i="7"/>
  <c r="N9" i="7"/>
  <c r="P9" i="7" s="1"/>
  <c r="P26" i="7" l="1"/>
  <c r="E11" i="7"/>
  <c r="F11" i="7" s="1"/>
  <c r="E9" i="7"/>
  <c r="F9" i="7" s="1"/>
  <c r="F26" i="7" l="1"/>
  <c r="C8" i="7"/>
</calcChain>
</file>

<file path=xl/sharedStrings.xml><?xml version="1.0" encoding="utf-8"?>
<sst xmlns="http://schemas.openxmlformats.org/spreadsheetml/2006/main" count="1716" uniqueCount="555">
  <si>
    <t>INDICE</t>
  </si>
  <si>
    <t>PARCIAL</t>
  </si>
  <si>
    <r>
      <rPr>
        <b/>
        <sz val="6"/>
        <rFont val="Arial"/>
        <family val="2"/>
      </rPr>
      <t>NORMA:</t>
    </r>
    <r>
      <rPr>
        <sz val="6"/>
        <rFont val="Arial"/>
        <family val="2"/>
      </rPr>
      <t xml:space="preserve">  RNE A.080 OFICINAS  ART  8 AFORO</t>
    </r>
  </si>
  <si>
    <t>CANT.</t>
  </si>
  <si>
    <t xml:space="preserve">1° PISO </t>
  </si>
  <si>
    <t>PERS. SEGURIDAD</t>
  </si>
  <si>
    <t>AFORO TOTAL</t>
  </si>
  <si>
    <r>
      <rPr>
        <b/>
        <sz val="6"/>
        <rFont val="Arial"/>
        <family val="2"/>
      </rPr>
      <t>NORMA:</t>
    </r>
    <r>
      <rPr>
        <sz val="6"/>
        <rFont val="Arial"/>
        <family val="2"/>
      </rPr>
      <t xml:space="preserve">  RNE A. 050  SALUD   ART 6  AFORO</t>
    </r>
  </si>
  <si>
    <t>1SILLA/PERS</t>
  </si>
  <si>
    <t>RNE A.030 HOSPEDAJE  ART 17 AFORO</t>
  </si>
  <si>
    <t>RNE A.060 INDUSTRIA   ART 19  AFORO</t>
  </si>
  <si>
    <t>RNE A.070 COMERCIO  ART 8 AFORO</t>
  </si>
  <si>
    <t>RNE A.090 SERV COMUNAL    ART 11  AFORO</t>
  </si>
  <si>
    <t xml:space="preserve">RNE A. 110  TRANSPORTES COMUNICACIONES  </t>
  </si>
  <si>
    <r>
      <rPr>
        <b/>
        <sz val="6"/>
        <rFont val="Arial"/>
        <family val="2"/>
      </rPr>
      <t>NORMA:</t>
    </r>
    <r>
      <rPr>
        <sz val="6"/>
        <rFont val="Arial"/>
        <family val="2"/>
      </rPr>
      <t xml:space="preserve">  RNE A.070 COMERCIO  ART 8 AFORO</t>
    </r>
  </si>
  <si>
    <t>1 SILLA/PERS</t>
  </si>
  <si>
    <t>1 M2/PERS</t>
  </si>
  <si>
    <t>VISITANTE OFC</t>
  </si>
  <si>
    <t>2 PERS/OFC</t>
  </si>
  <si>
    <t>ALMACEN</t>
  </si>
  <si>
    <t>VIV GUARDIAN</t>
  </si>
  <si>
    <t>SALA ESPERA</t>
  </si>
  <si>
    <t>2 M2/PERS</t>
  </si>
  <si>
    <t>OFICINAS</t>
  </si>
  <si>
    <t>DEPOSITOS</t>
  </si>
  <si>
    <t>CAFETERIA</t>
  </si>
  <si>
    <t>CCTV</t>
  </si>
  <si>
    <t>SALA EXPOSICION</t>
  </si>
  <si>
    <t>GALERIA COMERCIAL</t>
  </si>
  <si>
    <t>HOTELES DE 4 Y 5 ESTRELLAS</t>
  </si>
  <si>
    <t>HOSPEDAJE</t>
  </si>
  <si>
    <t>HOTELES DE 2 Y 3 ESTRELLAS</t>
  </si>
  <si>
    <t>HOTELES DE 1 ESTRELLAS</t>
  </si>
  <si>
    <t>APART-HOTEL DE 4 Y 5 ESTRELLA</t>
  </si>
  <si>
    <t>APART-HOTEL DE 2 Y 3 ESTRELLA</t>
  </si>
  <si>
    <t>APART-HOTEL DE 1 ESTRELLA</t>
  </si>
  <si>
    <t>HOSTAL DE 1 A 3 ESTRELLAS</t>
  </si>
  <si>
    <t>RESORT</t>
  </si>
  <si>
    <t>AUDITORIOS</t>
  </si>
  <si>
    <t>18.0 M2 por persona</t>
  </si>
  <si>
    <t>15.0 M2 por persona</t>
  </si>
  <si>
    <t>12.0 M2 por persona</t>
  </si>
  <si>
    <t>20.0 M2 por persona</t>
  </si>
  <si>
    <t>17.0 M2 por persona</t>
  </si>
  <si>
    <t>14.0 M2 por persona</t>
  </si>
  <si>
    <t>SALA DE USOS MULTIPLE</t>
  </si>
  <si>
    <t>1.0 M2 por persona</t>
  </si>
  <si>
    <t>SALA DE CLASE</t>
  </si>
  <si>
    <t>1.5M2 por persona</t>
  </si>
  <si>
    <t>CAMARINES, GIMNASIOS</t>
  </si>
  <si>
    <t>TALLERES, LABORATORIOS, BIBLIOTECAS</t>
  </si>
  <si>
    <t>10.0M2 por persona</t>
  </si>
  <si>
    <t>SALUD</t>
  </si>
  <si>
    <t xml:space="preserve"> 6.0 M2 por persona</t>
  </si>
  <si>
    <t>SECTOR DE HABITACIONES (Superficie total)</t>
  </si>
  <si>
    <t>8.0 M2 por persona</t>
  </si>
  <si>
    <t>OFICINAS ADINISTRATIVAS</t>
  </si>
  <si>
    <t>10.0 M2 por persona</t>
  </si>
  <si>
    <t>AREA DE TRATAMIENTO A PACIENTES INTERNOS</t>
  </si>
  <si>
    <t>SALAS DE ESPERA</t>
  </si>
  <si>
    <t>0.8 M2 por persona</t>
  </si>
  <si>
    <t>SERVICIOS AUXILIARES</t>
  </si>
  <si>
    <t>DEPOSITOS Y ALMACENES</t>
  </si>
  <si>
    <t>30.0 M2 por persona</t>
  </si>
  <si>
    <t>INDUSTRIA</t>
  </si>
  <si>
    <t>ZONAS DE PROCESOS</t>
  </si>
  <si>
    <t>1 Trabajador por persona</t>
  </si>
  <si>
    <t>COMERCIO</t>
  </si>
  <si>
    <t>TIENDA POR DEPARTAMENTO</t>
  </si>
  <si>
    <t>LOCALES CON ASIENTO FIJO</t>
  </si>
  <si>
    <t>SUPERMERCADOS</t>
  </si>
  <si>
    <t>MERCADOS MAYORISTAS</t>
  </si>
  <si>
    <t>5.0 M2 por persona</t>
  </si>
  <si>
    <t>2.0 M2 por persona</t>
  </si>
  <si>
    <t>4.5 M2 por persona</t>
  </si>
  <si>
    <t>3.0 M2 por persona</t>
  </si>
  <si>
    <t>2.5 M2 por persona</t>
  </si>
  <si>
    <t>MERCADO MINORISTA</t>
  </si>
  <si>
    <t>AREA DE SERVICIO - COCINA</t>
  </si>
  <si>
    <t>PATIO DE COMIDA -AREA DE MESAS</t>
  </si>
  <si>
    <t>RESTAURANTE - AREA DE MESAS</t>
  </si>
  <si>
    <t>1.5 M2 por persona</t>
  </si>
  <si>
    <t>LOS USOS NO MENCIONADOS, CONSIDERAR EL USO SEMEJANTE</t>
  </si>
  <si>
    <t>RNE A.080 OFICINAS  ART  6 AFORO</t>
  </si>
  <si>
    <t>9.5 M2 por persona</t>
  </si>
  <si>
    <t>SERVICIOS COMUNALES</t>
  </si>
  <si>
    <t>OFICINAS ADMINISTRATIVAS</t>
  </si>
  <si>
    <t>ASILOS Y ORFANATOS</t>
  </si>
  <si>
    <t>RECINTOS PARA CULTOS</t>
  </si>
  <si>
    <t>SALAS DE EXPOSICION</t>
  </si>
  <si>
    <t>BIBLIOTECAS, AREAS DE LIBROS</t>
  </si>
  <si>
    <t>BIBLIOTECAS, AREAS DE LECTURA</t>
  </si>
  <si>
    <t>ESTACIONAMIENTO DE USO GENERAL</t>
  </si>
  <si>
    <t>6.0 M2 por persona</t>
  </si>
  <si>
    <t>0.25 M2 por persona</t>
  </si>
  <si>
    <t>16.0 M2 por persona</t>
  </si>
  <si>
    <t>CASINOS</t>
  </si>
  <si>
    <t>AMBIENTES ADMINISTRATIVOS</t>
  </si>
  <si>
    <t>VESTUARIOS, CAMERINOS</t>
  </si>
  <si>
    <t>PISCINAS TECHADAS</t>
  </si>
  <si>
    <t xml:space="preserve">PISCINAS  </t>
  </si>
  <si>
    <t>DEPOSITOS Y ALMACENAMIENTO</t>
  </si>
  <si>
    <t>40.0 M2 por persona</t>
  </si>
  <si>
    <t>TRANSPORTES Y COMUNICACIONES</t>
  </si>
  <si>
    <t>PARA AFOROS, CONSIDERAR EL USO SEMEJANTE</t>
  </si>
  <si>
    <t>Siempre que se disponga de los anchos de circulaciones correspondientes</t>
  </si>
  <si>
    <t>1 PERSONA por asiento</t>
  </si>
  <si>
    <t>AMBIENTES DE USO ADMINITRATIVOS</t>
  </si>
  <si>
    <t>1 PERSONA por cama</t>
  </si>
  <si>
    <t>AREA ADMINISTRATIVA</t>
  </si>
  <si>
    <t>SEGÚN NORMA ESPECIFICA</t>
  </si>
  <si>
    <t xml:space="preserve">AULA </t>
  </si>
  <si>
    <t>SALA DE REUNION</t>
  </si>
  <si>
    <t>PISTA DE BAILLE</t>
  </si>
  <si>
    <t>AREA DE ATENCION</t>
  </si>
  <si>
    <t>LABORATORIOS</t>
  </si>
  <si>
    <t>LAB. ENFERMERIA, ANALISIS F.Q.</t>
  </si>
  <si>
    <t>2.5M2</t>
  </si>
  <si>
    <t>3 M2</t>
  </si>
  <si>
    <t>EDUC. UNIVERSITARIA</t>
  </si>
  <si>
    <t>RM 834.EDIF.UNIVERS.ANR /2012  ART 21.6</t>
  </si>
  <si>
    <t>1.2M2</t>
  </si>
  <si>
    <t>AULA EN PISO PLANO</t>
  </si>
  <si>
    <t>AULA TIPO AUDITORIO</t>
  </si>
  <si>
    <t>0.90M2</t>
  </si>
  <si>
    <t>TALLER, LABORATORIO</t>
  </si>
  <si>
    <t>2.25M2</t>
  </si>
  <si>
    <t>1.50M2</t>
  </si>
  <si>
    <t>LAB COMPUTO, SALA ESTUDIO</t>
  </si>
  <si>
    <t>BIBLIOTECA</t>
  </si>
  <si>
    <t>R.M. Nº 0025-2010-ED, art 6.1.3</t>
  </si>
  <si>
    <t>CALCULO 2</t>
  </si>
  <si>
    <t>1TRABJ/PERS</t>
  </si>
  <si>
    <t>AULA DE CAPACITACION</t>
  </si>
  <si>
    <t>P/EXTERNOS</t>
  </si>
  <si>
    <t>P/LOS MISMOS</t>
  </si>
  <si>
    <t>M2/UND</t>
  </si>
  <si>
    <t>NOTA 2: CONSIDERAR AFORO EN CASO DE AMBIENTES QUE SE ATIENDE A EXTERNOS QUE NO TRABAJAN EN LA EDIFICACION</t>
  </si>
  <si>
    <t>PERS. MANTENIMIENTO</t>
  </si>
  <si>
    <t>1 TRABJ/PERS</t>
  </si>
  <si>
    <t>1 PERS/CARRO</t>
  </si>
  <si>
    <t>SECTOR DE HABITACIONES 
(por Superficie total, 
o por de Cantidad de camas)</t>
  </si>
  <si>
    <t>AREA DE TRATAMIENTO A PACIENTES INTERNOS
(por m2 o por silla)</t>
  </si>
  <si>
    <t>SALAS DE ESPERA
 (por m2 o por silla)</t>
  </si>
  <si>
    <t>SERVICIOS AUXILIARES 
 (por m2 o por silla)</t>
  </si>
  <si>
    <t>DEPOSITOS Y ALMACENES
 (por m2 o por silla)</t>
  </si>
  <si>
    <t>AREA DE SERVICIO AMBULATORIO Y DIAGNOSTICO
 (por m2 y/o por silla)</t>
  </si>
  <si>
    <t>NOTA 3: EN CASO DE MOBILIARIO SE DEBE CUMPLIR CON LOS ANCHOS PARA CIRCULACION (1 CRUJIA, 2 CRUJIAS)</t>
  </si>
  <si>
    <t>1 MOZO/PERS</t>
  </si>
  <si>
    <t>HALL DE ESPERA
(por m2 o por mobiliario)</t>
  </si>
  <si>
    <t>GARITA DE CONTROL</t>
  </si>
  <si>
    <t>ESTACIONAMIENTOS
(por m2 o por carro)</t>
  </si>
  <si>
    <t>16 M2/PERS</t>
  </si>
  <si>
    <t>ESTACIONAMIENTO
(por m2 o por carro)</t>
  </si>
  <si>
    <t>AFORO MAXIMO</t>
  </si>
  <si>
    <t xml:space="preserve">AFORO </t>
  </si>
  <si>
    <t>ZONA CUSTODIA</t>
  </si>
  <si>
    <t>1 TRABAJ/PERS</t>
  </si>
  <si>
    <t>SALA DE VENTAS</t>
  </si>
  <si>
    <t>COCINA
(por m2 
o por trabajador 
y/o mozos)</t>
  </si>
  <si>
    <t>1.5 M2/PERS</t>
  </si>
  <si>
    <t>5 M2/PERS</t>
  </si>
  <si>
    <t>3 M2/PERS</t>
  </si>
  <si>
    <t>10 M2/PERS</t>
  </si>
  <si>
    <t>2.5 M2/PERS</t>
  </si>
  <si>
    <t>40 M2/PERS</t>
  </si>
  <si>
    <t>2PERS/STAND</t>
  </si>
  <si>
    <t>PERSONAL EN SALA DE VENTAS</t>
  </si>
  <si>
    <t>MOLL</t>
  </si>
  <si>
    <t>ZONA DE CARGA, DESCARGA</t>
  </si>
  <si>
    <t>CAFETERIA COMEDOR
 (por m2
 o por silla)</t>
  </si>
  <si>
    <t>PERSONAL CAJAS, EMBALAJE</t>
  </si>
  <si>
    <t>2 TRABAJ/CAJA</t>
  </si>
  <si>
    <t>TRABAJADORES EN GENERAL</t>
  </si>
  <si>
    <t>GALERIA COMERCIAL,   SUPERMERCADOS,   TIENDA POR DEPARTAMENTOS</t>
  </si>
  <si>
    <t>2.8 M2/PERS</t>
  </si>
  <si>
    <t>TIENDA INDEPENDIENTE ( de un nivel 
de 2 niveles)</t>
  </si>
  <si>
    <t>3.7 M2/PERS</t>
  </si>
  <si>
    <t>STAND EN PISO DIFERENTE A 1ºP
(Por m2 
o por stand)</t>
  </si>
  <si>
    <t>ZONA DE STAND EN 1º PISO
 (Por m2 
o por stand)</t>
  </si>
  <si>
    <t>01 persona por silla para acompañante, si dispone de espacio sin obstruir circulacion</t>
  </si>
  <si>
    <t>CALCULO DE AFORO INDUSTRIAS</t>
  </si>
  <si>
    <t>SALAS DE REUNION</t>
  </si>
  <si>
    <t>ALMACENES</t>
  </si>
  <si>
    <t>AREA DE PRODUCCION - PLANTA</t>
  </si>
  <si>
    <t>GUARDIANIA</t>
  </si>
  <si>
    <t>TALLER DE MANTENIMIENTO.</t>
  </si>
  <si>
    <t>TIENDA INDEPENDIENTE en 1er piso</t>
  </si>
  <si>
    <t>TIENDA INDEPENDIENTE en 2do piso</t>
  </si>
  <si>
    <t>TIENDA INDEPENDIENTE interconectada de dos pisos</t>
  </si>
  <si>
    <t>2.8 M2 por persona</t>
  </si>
  <si>
    <t>5.6 M2 por persona</t>
  </si>
  <si>
    <t>3.7 M2 por persona</t>
  </si>
  <si>
    <t>COMIDA RAPIDA O AL PASO (COCINA)</t>
  </si>
  <si>
    <t>COMIDA RAPIDA O AL PASO (area de mesa, area de atencion)</t>
  </si>
  <si>
    <t>9.3 M2 por persona</t>
  </si>
  <si>
    <t>1 TRABAJADOR/PERS</t>
  </si>
  <si>
    <t>5 M2 por persona</t>
  </si>
  <si>
    <t>LOCALES BANCARIOS O FINANCIEROS</t>
  </si>
  <si>
    <t>LOCALES P/EVENTOS, SALONES DE BAILE</t>
  </si>
  <si>
    <t>BARES,  DISCOTECA Y PUBs</t>
  </si>
  <si>
    <t>CASINOS Y SALAS DE JUEGOS</t>
  </si>
  <si>
    <t>PARQUES DE DIVERSIONES Y DE RECREO</t>
  </si>
  <si>
    <t xml:space="preserve">SPA, BAÑOS TURCOS, BAÑOS A VAPOR, SAUNA, </t>
  </si>
  <si>
    <t>GIMNASIOS, FISIOCULTURISMO (AREA SIN MAQUINAS)</t>
  </si>
  <si>
    <t>TIENDA DEL MEJORAMIENTO DEL HOGAR</t>
  </si>
  <si>
    <t>OTRAS TIENDAS DE AUTOSERVICIO</t>
  </si>
  <si>
    <t>EDUCACION SECUNDARIA</t>
  </si>
  <si>
    <t>9.5 M2/PERS</t>
  </si>
  <si>
    <t>1.5 M2 /PERS</t>
  </si>
  <si>
    <t xml:space="preserve"> 6 M2/PERS</t>
  </si>
  <si>
    <t>8 M2/PERS</t>
  </si>
  <si>
    <t>1 PERS/CAMA</t>
  </si>
  <si>
    <t>20 M2/PERS</t>
  </si>
  <si>
    <t>0.8 M2/PERS</t>
  </si>
  <si>
    <t>30 M2/PERS</t>
  </si>
  <si>
    <t>1 CARRO/PERS</t>
  </si>
  <si>
    <t xml:space="preserve"> 1 CARRO/PERS</t>
  </si>
  <si>
    <t>2 PERS/STAND</t>
  </si>
  <si>
    <t>5.6 M2/STAND</t>
  </si>
  <si>
    <t>COCINA
(por m2
  por trabajador 
mas mozos)</t>
  </si>
  <si>
    <t>COCINA (por m2 
o por trabajador 
mas mozos)</t>
  </si>
  <si>
    <t>10 M2 por persona</t>
  </si>
  <si>
    <t>4.0M2 por persona</t>
  </si>
  <si>
    <t xml:space="preserve">RNE A. 050  SALUD   ART 6 </t>
  </si>
  <si>
    <t>TALLER DE DIFFERENTES TEMAS</t>
  </si>
  <si>
    <t>1 persona por asiento</t>
  </si>
  <si>
    <t>1 M2 por persona</t>
  </si>
  <si>
    <t>3.3 M2 por persona</t>
  </si>
  <si>
    <t>1 asiento por persona</t>
  </si>
  <si>
    <t>4 M2 por persona</t>
  </si>
  <si>
    <t>4.6 M2 por persona</t>
  </si>
  <si>
    <t>1.4 M2 por persona</t>
  </si>
  <si>
    <t xml:space="preserve">1 PERSONA por asiento
</t>
  </si>
  <si>
    <t>RESTAURANTE, CAFETERIA - COCINA</t>
  </si>
  <si>
    <t>1 vehiculo por persona</t>
  </si>
  <si>
    <t>NOTA:</t>
  </si>
  <si>
    <t>NORMA
DESCRIPCION</t>
  </si>
  <si>
    <t xml:space="preserve">2M2 </t>
  </si>
  <si>
    <t>por alumno</t>
  </si>
  <si>
    <t xml:space="preserve">1.3M2 </t>
  </si>
  <si>
    <t xml:space="preserve">1.2M2 </t>
  </si>
  <si>
    <t xml:space="preserve">1.5M2 </t>
  </si>
  <si>
    <t>ART 21.7        PUERTAS ABREN HACIA AFUERA</t>
  </si>
  <si>
    <t>1 PERS/SILLA</t>
  </si>
  <si>
    <t>NOTA 7: CONSIDERAR EL MAXIMO AFORO PARA EL AFORO TOTAL PERMITIDO</t>
  </si>
  <si>
    <t>CAFETERIA (por m2
 o por silla)</t>
  </si>
  <si>
    <t>RM 660_2014_MINSA_I art. 6.2.1.16</t>
  </si>
  <si>
    <t>AREA DE REFUGIO  PARA PACIENTES CON SILLAS DE RUEDAS</t>
  </si>
  <si>
    <t>1.40M2 por persona</t>
  </si>
  <si>
    <t>0.50M2 por persona</t>
  </si>
  <si>
    <t>AULA (CUNA-JARDIN)</t>
  </si>
  <si>
    <t>RM 0252-2011/MINEDU - Nivel INICIAL II-2.2.1-A- pag 35
RM 295-2014 MINEDU / INICIAL art 3.7 - pag 50</t>
  </si>
  <si>
    <t>ESPACIO PARA PADRES</t>
  </si>
  <si>
    <t>0.25M2 del 30% alumnos</t>
  </si>
  <si>
    <t>Ley 23384 RJ 338 INIED  Norma Tec. PRIMARIA Y SECUNDARIA art. 2.3.1</t>
  </si>
  <si>
    <t>1M2 por persona</t>
  </si>
  <si>
    <t>0.25M2 por persona</t>
  </si>
  <si>
    <t>OFICINAS  (Privadas= por m2
Compartida= 1 silla por escritorio
Modulo=  1 silla por modulo</t>
  </si>
  <si>
    <t>OFICINAS  (Privadas= 9.5m2 
Compartida= 1 silla por escritorio
Modulo= 1 silla por modulo)</t>
  </si>
  <si>
    <t>OFICINAS  (Privadas= por m2
Compartida= 1 silla por escritorio
Modulo= 1 silla por modulo)</t>
  </si>
  <si>
    <t>OFICINAS  (Privadas= por m2
Compartida= 1silla por escritorio
Modulo=1 silla por modulo)</t>
  </si>
  <si>
    <t>LO ANTERIOR MAS ESPACIOS Y TRABAJADORES ADICIONALES</t>
  </si>
  <si>
    <t>COMPARACION PARA ELEGIR EL MAYOR AFORO DE LO ESPECIFICO</t>
  </si>
  <si>
    <t>COMPARACION DE LO ANTERIOR MAS ESPACIOS Y TRABAJADORES ADICIONALES</t>
  </si>
  <si>
    <t>CALCULO DE AFORO RESTAURANTES</t>
  </si>
  <si>
    <r>
      <rPr>
        <b/>
        <sz val="6"/>
        <rFont val="Arial"/>
        <family val="2"/>
      </rPr>
      <t>NORMA:</t>
    </r>
    <r>
      <rPr>
        <sz val="6"/>
        <rFont val="Arial"/>
        <family val="2"/>
      </rPr>
      <t xml:space="preserve">  RNE A.070 COMERCIO   ART. 7  Y A.130   ART. 2, 3 Y 4  / AFORO</t>
    </r>
  </si>
  <si>
    <t>M2</t>
  </si>
  <si>
    <t>COMEDOR</t>
  </si>
  <si>
    <t>1.5M2/PERS</t>
  </si>
  <si>
    <t>COCINA  (por m2
o por cantidad de trabajador)</t>
  </si>
  <si>
    <t>10.0 M2/PERS</t>
  </si>
  <si>
    <t>considerar la mayor cantidad</t>
  </si>
  <si>
    <t>PERS. SERVICIOS, MOZOS</t>
  </si>
  <si>
    <t>CAJA</t>
  </si>
  <si>
    <t>BARRA CON BANCAS</t>
  </si>
  <si>
    <t>1 BANCA/PERS</t>
  </si>
  <si>
    <t>BARMAN</t>
  </si>
  <si>
    <t>0.60M/PERS</t>
  </si>
  <si>
    <t>ZONA DE RECREO</t>
  </si>
  <si>
    <t>4 M2/PERS</t>
  </si>
  <si>
    <t>zona de juegos son usados por los mismos usuarios</t>
  </si>
  <si>
    <t>OFICINA</t>
  </si>
  <si>
    <t>9.5M2 /PERS</t>
  </si>
  <si>
    <t>DEPOSITOS-ALMACENES</t>
  </si>
  <si>
    <t>SIN PERSONAL QUE PERMANECE</t>
  </si>
  <si>
    <t>1SILLA /PERS</t>
  </si>
  <si>
    <t>RECEPCION</t>
  </si>
  <si>
    <t>COCINA</t>
  </si>
  <si>
    <t xml:space="preserve">AREA DE MESAS </t>
  </si>
  <si>
    <t>PISCINAS SIN TECHAR</t>
  </si>
  <si>
    <t>4 M2 /PERS</t>
  </si>
  <si>
    <t>4.0M2 /PERS</t>
  </si>
  <si>
    <t>3  M2 /PERS</t>
  </si>
  <si>
    <t>CANCHA DE DEPORTE</t>
  </si>
  <si>
    <t>1 JUGADOR /PERS</t>
  </si>
  <si>
    <t>CANCHAS DE JUEGOS DIVERSOS</t>
  </si>
  <si>
    <t>AREA JUEGOS PARA NIÑOS</t>
  </si>
  <si>
    <t>ZONA DE PARRILLAS</t>
  </si>
  <si>
    <t>1 PERS/PERS</t>
  </si>
  <si>
    <t>COMEDOR DE PERSONAL</t>
  </si>
  <si>
    <t>SUM</t>
  </si>
  <si>
    <t>SALON DE BAILES</t>
  </si>
  <si>
    <t xml:space="preserve">PISOS </t>
  </si>
  <si>
    <t>2M2/PERS</t>
  </si>
  <si>
    <t>1.3M2/ALUMN</t>
  </si>
  <si>
    <t>1.4M2/ALUMN</t>
  </si>
  <si>
    <t>TALLERES</t>
  </si>
  <si>
    <t>SALA DE COMPUTO</t>
  </si>
  <si>
    <t>1.5M2/ALUMN</t>
  </si>
  <si>
    <t>AUDITORIO</t>
  </si>
  <si>
    <t>1 ASIENTOS/PERS</t>
  </si>
  <si>
    <t>COLISEO</t>
  </si>
  <si>
    <t>1 M2/ PERS</t>
  </si>
  <si>
    <t>TALLERES DE MANTENIMIENTO</t>
  </si>
  <si>
    <t>40 M2 /PERS</t>
  </si>
  <si>
    <t>40.0M2 /PERS</t>
  </si>
  <si>
    <t>SALA DE PROFESORES</t>
  </si>
  <si>
    <t>SALA ESPERA-RECEPCION</t>
  </si>
  <si>
    <t>TOPICO</t>
  </si>
  <si>
    <t>1.5M2/ ALUMN</t>
  </si>
  <si>
    <t>CALCULO DE AFORO TRAGAMONEDAS- SALAS DE JUEGO</t>
  </si>
  <si>
    <t>SALAS DE JUEGO, CASINO</t>
  </si>
  <si>
    <t xml:space="preserve">MAQUINAS TRAGAMONEDAS </t>
  </si>
  <si>
    <t>KITCHENET</t>
  </si>
  <si>
    <t>CUARTO DE VIDEO-VIGILANCIA</t>
  </si>
  <si>
    <t>ACOMPAÑANTE: 01 persona por silla para acompañante, si dispone de espacio sin obstruir circulacion en sala casino-tragamonedas</t>
  </si>
  <si>
    <t>EJEMPLO 1</t>
  </si>
  <si>
    <t>EJEMPLO 2</t>
  </si>
  <si>
    <t>AMBIENTES POSIBLES</t>
  </si>
  <si>
    <t>1,5M2 /PERS</t>
  </si>
  <si>
    <t>ASIENTOS EN BARRA</t>
  </si>
  <si>
    <t>PISTA DE BAILE</t>
  </si>
  <si>
    <t>MENOS DE 100 PERSONAS</t>
  </si>
  <si>
    <t>DE 100 A 500 PERSONAS</t>
  </si>
  <si>
    <t>DE 500 A 1000 PERSONAS</t>
  </si>
  <si>
    <t>CALCULO DE AFORO HOSPEDAJE</t>
  </si>
  <si>
    <t>RECEPCIONISTA</t>
  </si>
  <si>
    <t>PERSONAL- SERVICIOS</t>
  </si>
  <si>
    <t>OFICINA por m2</t>
  </si>
  <si>
    <t>ASIENTOS EN SOFAS</t>
  </si>
  <si>
    <t xml:space="preserve">MAXIMO AFORO POR COMPARATIVO : </t>
  </si>
  <si>
    <t>1 ASIENTO/ PERS</t>
  </si>
  <si>
    <t>NOTA: PARA PISTAS DESCONTAR CANT DE PERSONAS EN ASIENTOS</t>
  </si>
  <si>
    <t>OFICINA por asiento, con espacio de circulacion</t>
  </si>
  <si>
    <r>
      <rPr>
        <b/>
        <sz val="6"/>
        <rFont val="Arial"/>
        <family val="2"/>
      </rPr>
      <t>PISO</t>
    </r>
    <r>
      <rPr>
        <sz val="6"/>
        <rFont val="Arial"/>
        <family val="2"/>
      </rPr>
      <t xml:space="preserve">   -    AMBIENTES Y OTROS</t>
    </r>
  </si>
  <si>
    <t>SALA DE DISCOTECA</t>
  </si>
  <si>
    <t>SALA DE DISCOTECA por m2</t>
  </si>
  <si>
    <t>ZONA DE MESAS por m2</t>
  </si>
  <si>
    <t>ZONA DE MESAS por asiento c/circulacion</t>
  </si>
  <si>
    <t>ZONA DE ASIENTOS</t>
  </si>
  <si>
    <t>0.25 M2/PERS</t>
  </si>
  <si>
    <t>MIN</t>
  </si>
  <si>
    <t>SI LAS PUERTAS EXISTENTES PERMITEN EVACUAR EL MAXIMO AFORO, ENTONCES ELEGIR EL MAX AFORO</t>
  </si>
  <si>
    <t>AFORO MAXIMO PERMITIDO</t>
  </si>
  <si>
    <t>EXISTEN 2 PUERTAS DE 1.20M Y 1 DE 1.50M</t>
  </si>
  <si>
    <t>HABITACIONES: Simple, doble, similares</t>
  </si>
  <si>
    <t>HABITACION matrimonial, suite o similar</t>
  </si>
  <si>
    <t>BAR</t>
  </si>
  <si>
    <t xml:space="preserve">POSICIONES DE DERBY </t>
  </si>
  <si>
    <t xml:space="preserve">POSICIONES DE RULETA </t>
  </si>
  <si>
    <t>ZONA VIP</t>
  </si>
  <si>
    <t>PISO   -    AMBIENTES Y OTROS</t>
  </si>
  <si>
    <t>AMBIENTES POSIBLES CON INDICES</t>
  </si>
  <si>
    <t xml:space="preserve">SI LAS PUERTAS EXISTENTES PERMITEN EVACUAR MENOS CANTIDAD DEL AFORO MAXIMO, ENTONCES ELEGIR LO PERMITIDO POR PUERTAS EXISTENTES, SALVO QUE INCREMENTE ANCHO DE PUERTAS Y/O CANTIDAD DE PUERTAS </t>
  </si>
  <si>
    <r>
      <rPr>
        <b/>
        <sz val="6"/>
        <rFont val="Calibri"/>
        <family val="2"/>
        <scheme val="minor"/>
      </rPr>
      <t>EN CASO DE ZONA VIP:</t>
    </r>
    <r>
      <rPr>
        <sz val="6"/>
        <rFont val="Calibri"/>
        <family val="2"/>
        <scheme val="minor"/>
      </rPr>
      <t xml:space="preserve"> SOLO CONSIDERAR CANTIDAD DE ASIENTOS, PUES LA PISTA DE BAILE ES SOLO UTILIZADOS POR LOS MISMOS USUARIOS. 
 NO INCLUIR EN ANALISIS DE PISTA DE BAILE DE SALA DE DISCOTECA</t>
    </r>
  </si>
  <si>
    <t>AFORO POR ANCHO DE PUERTAS (AFORO x 0.005)</t>
  </si>
  <si>
    <t>ANCHOS REQUERIDOS Y AFORO CALCULADO</t>
  </si>
  <si>
    <t>ANCHO EXISTENTES Y AFORO PERMITIDO</t>
  </si>
  <si>
    <t>OTROS TRABAJADORES DE APOYO</t>
  </si>
  <si>
    <t>TRABAJADORES EN OFICINAS</t>
  </si>
  <si>
    <t>OTROS TRABAJADORES</t>
  </si>
  <si>
    <r>
      <t xml:space="preserve">( </t>
    </r>
    <r>
      <rPr>
        <sz val="10"/>
        <rFont val="Arial"/>
        <family val="2"/>
      </rPr>
      <t>*</t>
    </r>
    <r>
      <rPr>
        <sz val="6"/>
        <rFont val="Arial"/>
        <family val="2"/>
      </rPr>
      <t xml:space="preserve"> )</t>
    </r>
  </si>
  <si>
    <t>CALCULO DE AFORO DE DISCOTECA</t>
  </si>
  <si>
    <t>AFORO CALCULADO</t>
  </si>
  <si>
    <t>1º PISO DE OFICINAS  (Privadas= por m2
Compartida= Silla por Escritorio
Modulo=  Silla por modulo)</t>
  </si>
  <si>
    <t>PRINCIPALES AMBIENTES DE RESTAURANTE</t>
  </si>
  <si>
    <t>ZONA P/CONSUMO EXTERNO
EXPENDIDOR DE COMIDA
AREA DE ATENCION DE PIE</t>
  </si>
  <si>
    <t>RESTAR</t>
  </si>
  <si>
    <r>
      <t xml:space="preserve">SEGÚN CANTIDAD DE </t>
    </r>
    <r>
      <rPr>
        <b/>
        <sz val="8"/>
        <color theme="1"/>
        <rFont val="Arial Narrow"/>
        <family val="2"/>
      </rPr>
      <t>mobiliario</t>
    </r>
    <r>
      <rPr>
        <sz val="8"/>
        <color theme="1"/>
        <rFont val="Arial Narrow"/>
        <family val="2"/>
      </rPr>
      <t xml:space="preserve"> - RNE A.130 art 20</t>
    </r>
  </si>
  <si>
    <t>3.3 M2 /PERS</t>
  </si>
  <si>
    <t>ACOMPAÑANTE DE JUEGO</t>
  </si>
  <si>
    <t>PERSONAL DE APOYO EN SALA</t>
  </si>
  <si>
    <t>COMEDOR por m2</t>
  </si>
  <si>
    <t>por mobiliarios</t>
  </si>
  <si>
    <r>
      <rPr>
        <b/>
        <sz val="6"/>
        <rFont val="Arial"/>
        <family val="2"/>
      </rPr>
      <t>NORMA:</t>
    </r>
    <r>
      <rPr>
        <sz val="6"/>
        <rFont val="Arial"/>
        <family val="2"/>
      </rPr>
      <t xml:space="preserve">  RNE A.060 CAP.III ART. 19</t>
    </r>
  </si>
  <si>
    <t xml:space="preserve">HASTA 40 ALUMNOS =             </t>
  </si>
  <si>
    <t>1  PUERTA DE 1.20M</t>
  </si>
  <si>
    <t xml:space="preserve">DE 41 A 80 ALUMNOS=              </t>
  </si>
  <si>
    <t xml:space="preserve">2 PUERTAS DE 1.20M </t>
  </si>
  <si>
    <t>EDUCACION INICIAL</t>
  </si>
  <si>
    <t>EDUCACION PRIMARIA</t>
  </si>
  <si>
    <t>LABORATORIO</t>
  </si>
  <si>
    <t>AULA SUM (indice 3 de AREAS)</t>
  </si>
  <si>
    <t>TALLER   (indice 4 de AREAS)</t>
  </si>
  <si>
    <t>LABORATORIO   (indice 5 de AREAS)</t>
  </si>
  <si>
    <t>2.5 M2</t>
  </si>
  <si>
    <t xml:space="preserve">1.4 M2 </t>
  </si>
  <si>
    <t>1.5 M2</t>
  </si>
  <si>
    <t>AULA SUM BIBLIOTECA (indice 3 de AREAS)</t>
  </si>
  <si>
    <t>3M2 / ALUMN</t>
  </si>
  <si>
    <t>1.52/PERS</t>
  </si>
  <si>
    <t>DOCENTES + ADM + OTROS</t>
  </si>
  <si>
    <t>AULA DE INICIAL 4 AÑOS</t>
  </si>
  <si>
    <t>AULA DE INICIAL  3 AÑOS</t>
  </si>
  <si>
    <t>AULA DE INICIAL 5 AÑOS</t>
  </si>
  <si>
    <t>SALA PSICOMOTRIZ</t>
  </si>
  <si>
    <t>MAX x AULA</t>
  </si>
  <si>
    <t>AGREGAR AMBIENTES ADMINISTRATIVOS Y SERVICIOS</t>
  </si>
  <si>
    <t>OTROS AMBIENTES ADM, SERV.</t>
  </si>
  <si>
    <t>AULA 1º PRIM</t>
  </si>
  <si>
    <t>AULA 2º PRIM</t>
  </si>
  <si>
    <t>AULA 3º PRIM</t>
  </si>
  <si>
    <t>AULA 4º PRIM</t>
  </si>
  <si>
    <t>AULA 5º PRIM</t>
  </si>
  <si>
    <t>AULA 6º PRIM</t>
  </si>
  <si>
    <t>AULA 1º SEC</t>
  </si>
  <si>
    <t>AULA 2º SEC</t>
  </si>
  <si>
    <t>AULA 3º SEC</t>
  </si>
  <si>
    <t>AULA 4º SEC</t>
  </si>
  <si>
    <t>AULA 5º SEC</t>
  </si>
  <si>
    <t>10M2/PERS</t>
  </si>
  <si>
    <t>PISCINA</t>
  </si>
  <si>
    <t>MAXIMO DE ALUMNOS POR AULA:</t>
  </si>
  <si>
    <t>INICIAL</t>
  </si>
  <si>
    <t>PRIMARIA</t>
  </si>
  <si>
    <t>SECUNDARIA</t>
  </si>
  <si>
    <t>ALUMN</t>
  </si>
  <si>
    <t>TIPO DE AULA</t>
  </si>
  <si>
    <t>4.5 M2 /PERS</t>
  </si>
  <si>
    <t>OFICINAS  (Privadas= por m2
Compartida= 1 silla por escritorio
Modulo=  1 silla por modulo</t>
  </si>
  <si>
    <r>
      <rPr>
        <b/>
        <sz val="6"/>
        <rFont val="Arial"/>
        <family val="2"/>
      </rPr>
      <t>NORMA:</t>
    </r>
    <r>
      <rPr>
        <sz val="6"/>
        <rFont val="Arial"/>
        <family val="2"/>
      </rPr>
      <t xml:space="preserve">  RNE A.040 EDUCACION CAP. II. ART 9 AFORO </t>
    </r>
  </si>
  <si>
    <t>CALCULO DE AFORO DE INSTITUCIONES EDUCATIVAS: INICIAL, PRIMARIA, SECUNDARIA</t>
  </si>
  <si>
    <r>
      <rPr>
        <sz val="8"/>
        <rFont val="Arial"/>
        <family val="2"/>
      </rPr>
      <t xml:space="preserve">+ </t>
    </r>
    <r>
      <rPr>
        <sz val="6"/>
        <rFont val="Arial"/>
        <family val="2"/>
      </rPr>
      <t>de 1 PUERTA</t>
    </r>
  </si>
  <si>
    <r>
      <rPr>
        <sz val="8"/>
        <rFont val="Arial"/>
        <family val="2"/>
      </rPr>
      <t>+</t>
    </r>
    <r>
      <rPr>
        <sz val="6"/>
        <rFont val="Arial"/>
        <family val="2"/>
      </rPr>
      <t xml:space="preserve"> de 1 PUERTA</t>
    </r>
  </si>
  <si>
    <t>COMPARACION DE SOLO AMBIENTES PRINCIPALE DE LA EDIFICACION, Y/O ASIENTOS DE MOBILIARIO</t>
  </si>
  <si>
    <t>COMPARACION DE SOLO AMBIENTES PRINCIPALES DE LA EDIFICACION, Y/O ASIENTOS DE MOBILIARIO</t>
  </si>
  <si>
    <t>OTROS AMBIENTES ADM, SERV. POR EDIFICACION EDUCATIVA</t>
  </si>
  <si>
    <t>AULA Nº 101</t>
  </si>
  <si>
    <t>AULA Nº 102</t>
  </si>
  <si>
    <t>AULA  Nº 103</t>
  </si>
  <si>
    <t>1.2 M2/ALUMN</t>
  </si>
  <si>
    <t>1.5 M2/ALUMN</t>
  </si>
  <si>
    <t xml:space="preserve">LAB. ENFERMERIA, </t>
  </si>
  <si>
    <t>LAB. ANALISIS F.Q.</t>
  </si>
  <si>
    <t>2.25M2/ALUMN</t>
  </si>
  <si>
    <t>0.90 M2/ALUMN</t>
  </si>
  <si>
    <t>TALLER</t>
  </si>
  <si>
    <t>OTROS LABORATORIOS</t>
  </si>
  <si>
    <t>1 ASIENTO/PERS</t>
  </si>
  <si>
    <t>COLISEO, por asiento
por longitud de graderia, sin escalinata</t>
  </si>
  <si>
    <t>5 M2/ALUMN</t>
  </si>
  <si>
    <t>5M2/ALUMN</t>
  </si>
  <si>
    <t>OTROS AMBIENTES ADM, SERV. SIMILAR A UNIVERSIDADES</t>
  </si>
  <si>
    <t>SALA ESTUDIO</t>
  </si>
  <si>
    <t>LABORATORIO DE COMPUTO</t>
  </si>
  <si>
    <t xml:space="preserve">NORMA:  RNE A.040 EDUCACION CAP. II. ART 9 AFORO  
R.M. Nº 0025-2010-ED, art 6.1.3     RM. N°208-2010-ED </t>
  </si>
  <si>
    <t>NORMA:  RNE A.040 EDUCACION CAP. II. ART 9 AFORO  
RM 834.EDIF.UNIVERS.ANR /2012  ART 21.6</t>
  </si>
  <si>
    <t>CALCULO DE AFORO INSTITUTOS</t>
  </si>
  <si>
    <t>CALCULO DE AFORO DE UNIVERSIDADES</t>
  </si>
  <si>
    <t xml:space="preserve">OTROS AMBIENTES ADM, SERV. </t>
  </si>
  <si>
    <t>GIMNASIO - CAMERINES</t>
  </si>
  <si>
    <t>2 PUERTAS</t>
  </si>
  <si>
    <t>LA NORMA ESPECIFICA PRIMA ANTE NORMAS GENERALES</t>
  </si>
  <si>
    <t>3  MINIMO</t>
  </si>
  <si>
    <t>ART 21.7        PUERTAS DE AULAS ABREN HACIA AFUERA</t>
  </si>
  <si>
    <t>AULA  Nº 104</t>
  </si>
  <si>
    <t>3 PUERTAS</t>
  </si>
  <si>
    <t>RM 0101-2009-ED / IX-9.3-E</t>
  </si>
  <si>
    <t>2 PERS/CAMA</t>
  </si>
  <si>
    <t>SI NO PRESENTAN MOBILIARIO, APLICAR SOLO INDICE DE 9.50M2, DESCONTANDO AREA COMUN</t>
  </si>
  <si>
    <t>PRESENTAN DISTRIBUCION DE MOBILIARIO</t>
  </si>
  <si>
    <t>RNC III - XIV-4 CENTROS DE REUNION</t>
  </si>
  <si>
    <t>DE  mayor DE 1000 PERSONAS</t>
  </si>
  <si>
    <t>LOCALES CON ESPECTACULOS Y DE RECREACION</t>
  </si>
  <si>
    <r>
      <rPr>
        <b/>
        <sz val="8"/>
        <rFont val="Calibri"/>
        <family val="2"/>
        <scheme val="minor"/>
      </rPr>
      <t>RNE</t>
    </r>
    <r>
      <rPr>
        <sz val="6"/>
        <rFont val="Calibri"/>
        <family val="2"/>
        <scheme val="minor"/>
      </rPr>
      <t xml:space="preserve"> :   NORMA:  RNE A.100 art 16     RNE A.130 art 28</t>
    </r>
  </si>
  <si>
    <r>
      <rPr>
        <b/>
        <sz val="6"/>
        <rFont val="Arial"/>
        <family val="2"/>
      </rPr>
      <t>RNC:</t>
    </r>
    <r>
      <rPr>
        <sz val="6"/>
        <rFont val="Arial"/>
        <family val="2"/>
      </rPr>
      <t xml:space="preserve"> NORMA:  RNC III- XIII-10 SALIDAS    &gt; DE 100 PERSONAS = 02 PUERTAS</t>
    </r>
  </si>
  <si>
    <t>1 PUERTA</t>
  </si>
  <si>
    <t>2 PUERTA</t>
  </si>
  <si>
    <t>3 PUERTA</t>
  </si>
  <si>
    <t>4 PUERTA</t>
  </si>
  <si>
    <t>SALA PRINCIPAL = 1 M2/PERSONA, DESCONTANDO PISTA DE BAILE
PISTA DE BAILE = .25M2/PERSONA</t>
  </si>
  <si>
    <t>PARA LOCAL DE MAS DE 100 PERSONAS= ADEMAS DE LA(S)PUERTA(S) DE USO GENERAL, INCLUIR UNA PUERTA ADICIONAL PARA USO DE EVACUACION
LUEGO &gt; 100 PERSONAS = MIN 2 PUERTAS</t>
  </si>
  <si>
    <t>RNC III - XIII  - 3     SALIDAS</t>
  </si>
  <si>
    <t>NORMA:   RM 0101-2009-ED / IX-9.3-E</t>
  </si>
  <si>
    <t>INICIAL= MAX 25, PRIMARIA Y SECUNDARIA= MAX 35</t>
  </si>
  <si>
    <t>MAX ALUMNOS POR AULA</t>
  </si>
  <si>
    <t>EN AMBIENTES DE USO MASIVO, PARA ANCHOS DE PUERTAS, VERIFICAR APLICANDO: AFORO DE AMBIENTE POR 0.005</t>
  </si>
  <si>
    <r>
      <rPr>
        <b/>
        <sz val="8"/>
        <rFont val="Calibri"/>
        <family val="2"/>
        <scheme val="minor"/>
      </rPr>
      <t>RNE</t>
    </r>
    <r>
      <rPr>
        <sz val="6"/>
        <rFont val="Calibri"/>
        <family val="2"/>
        <scheme val="minor"/>
      </rPr>
      <t xml:space="preserve"> :   NORMA:  RNE A.100 art 16    
 RNE A.130 art 28</t>
    </r>
  </si>
  <si>
    <t>4 PUERTAS</t>
  </si>
  <si>
    <r>
      <rPr>
        <b/>
        <sz val="8"/>
        <rFont val="Arial"/>
        <family val="2"/>
      </rPr>
      <t>RNC:</t>
    </r>
    <r>
      <rPr>
        <sz val="6"/>
        <rFont val="Arial"/>
        <family val="2"/>
      </rPr>
      <t xml:space="preserve">  RNC III- XIII-10 SALIDAS    &gt; DE 100 PERSONAS = 02 PUERTAS</t>
    </r>
  </si>
  <si>
    <t>CALCULO DE AFORO DE  OFICINAS</t>
  </si>
  <si>
    <t xml:space="preserve">MESAS EN TERRAZA </t>
  </si>
  <si>
    <t>SALA DE LECTURA</t>
  </si>
  <si>
    <t>GIMNASIO  (por m2  
o mobiliario fijo)</t>
  </si>
  <si>
    <t>COCINA  (por m2
o por cantidad de trabajador)</t>
  </si>
  <si>
    <t>4.6 M2 /PERS</t>
  </si>
  <si>
    <t>1 MAQ/PERS</t>
  </si>
  <si>
    <t>OTROS AMBIENTES DE DORMITORIOS</t>
  </si>
  <si>
    <t>JUEGOS DE SALON C/MESAS</t>
  </si>
  <si>
    <t>SALA DE REUNION  (p/externos 
p/los mismos= m2 
o por silla)</t>
  </si>
  <si>
    <t>ESTACIONAMIENTO  por m2 
o por carro</t>
  </si>
  <si>
    <t>COMEDOR por m2
por  sillas</t>
  </si>
  <si>
    <t>( * )</t>
  </si>
  <si>
    <t>BUNGALOW con camas unipersonales
habitacion matrimonial</t>
  </si>
  <si>
    <r>
      <rPr>
        <b/>
        <sz val="6"/>
        <rFont val="Arial"/>
        <family val="2"/>
      </rPr>
      <t>NORMA:</t>
    </r>
    <r>
      <rPr>
        <sz val="6"/>
        <rFont val="Arial"/>
        <family val="2"/>
      </rPr>
      <t xml:space="preserve">  RNE A.100 RECREACION Y DEPORTES CAP. II, ART. 7</t>
    </r>
  </si>
  <si>
    <t>SUM, SALON DE EVENTOS</t>
  </si>
  <si>
    <t>10  M2/PERS</t>
  </si>
  <si>
    <r>
      <rPr>
        <b/>
        <sz val="6"/>
        <rFont val="Arial"/>
        <family val="2"/>
      </rPr>
      <t>NORMA:</t>
    </r>
    <r>
      <rPr>
        <sz val="6"/>
        <rFont val="Arial"/>
        <family val="2"/>
      </rPr>
      <t xml:space="preserve"> RNE A.030 HOSPEDAJE  ART 17 AFORO</t>
    </r>
  </si>
  <si>
    <t>NOTA 1: LOS CALCULOS DE AFORO PARCIALES DEBEN HACERSE POR PISO O NIVEL</t>
  </si>
  <si>
    <t>NOTA 5: REDONDEAR LAS CANTIDADES AL ENTERO MAYOR</t>
  </si>
  <si>
    <t>NOTA 4: CONSIDERAR VISITANTE A OFICINA SOLO SI NO ES UN TRABAJADOR DE LA EDIFICACION</t>
  </si>
  <si>
    <t xml:space="preserve">AFORO CERO CUANDO ES UTILIZADO POR LOS MISMOS USUARIOS, </t>
  </si>
  <si>
    <t xml:space="preserve"> INDICAR AFORO DE AMBIENTES UTILIZADOS  POR LOS MISMOS USUARIOS</t>
  </si>
  <si>
    <r>
      <t>NOTA 6:   (</t>
    </r>
    <r>
      <rPr>
        <sz val="10"/>
        <color theme="1"/>
        <rFont val="Calibri"/>
        <family val="2"/>
        <scheme val="minor"/>
      </rPr>
      <t xml:space="preserve">*) </t>
    </r>
    <r>
      <rPr>
        <sz val="6"/>
        <color theme="1"/>
        <rFont val="Calibri"/>
        <family val="2"/>
        <scheme val="minor"/>
      </rPr>
      <t>=    ELEGIR EL MAYOR AFORO, CUANDO HAY VARIOS AFOROS PARA UN MISMO AMBIENTE.</t>
    </r>
  </si>
  <si>
    <t>SI NO ESTA DIBUJADO EL MOBILIARIO, Y SI ES OFICINA INDIVIDUAL CERRADA, APLICAR SOLO INDICE DE 9.50M2, DESCONTANDO AREA COMUN</t>
  </si>
  <si>
    <t>NOTA 3: PARA MOBILIARIO SE DEBE CUMPLIR CON LOS ANCHOS PARA CIRCULACION (1 CRUJIA, 2 CRUJIAS)</t>
  </si>
  <si>
    <r>
      <t>NOTA 6:   (</t>
    </r>
    <r>
      <rPr>
        <sz val="10"/>
        <color theme="1"/>
        <rFont val="Calibri"/>
        <family val="2"/>
        <scheme val="minor"/>
      </rPr>
      <t xml:space="preserve">*) </t>
    </r>
    <r>
      <rPr>
        <sz val="6"/>
        <color theme="1"/>
        <rFont val="Calibri"/>
        <family val="2"/>
        <scheme val="minor"/>
      </rPr>
      <t>=    ELEGIR EL MAYOR AFORO, SI HAY VARIOS AFOROS PARA UN MISMO AMBIENTE.</t>
    </r>
  </si>
  <si>
    <t>CINE</t>
  </si>
  <si>
    <t>1 BUTACA/PERS</t>
  </si>
  <si>
    <t>AREA DE DIVERSIONES Y DE RECREO</t>
  </si>
  <si>
    <t>4M2/PERS</t>
  </si>
  <si>
    <t>PATIO DE ESPARCIMIENTO (con bancas)</t>
  </si>
  <si>
    <t>SEGÚN CÁLCULO DE SALIDAS Y PASAJES DE CIRCULACIÓN</t>
  </si>
  <si>
    <t>DESCRIPCIÓN</t>
  </si>
  <si>
    <t>ÍNDICE</t>
  </si>
  <si>
    <t>1 persona por cama
Excepción:
En Habitacion matrimonial
2 personas por cama</t>
  </si>
  <si>
    <t>EDUCACIÓN</t>
  </si>
  <si>
    <t>RNE A.040 EDUCACIÓN  ART 9 AFORO</t>
  </si>
  <si>
    <t>AREA DE SERVICIO AMBULATORIO Y DIAGNÓSTICO</t>
  </si>
  <si>
    <t xml:space="preserve"> EDUCACIÓN INICIAL</t>
  </si>
  <si>
    <r>
      <rPr>
        <b/>
        <sz val="7"/>
        <color theme="1"/>
        <rFont val="Arial Narrow"/>
        <family val="2"/>
      </rPr>
      <t>EDUCACIÓN:</t>
    </r>
    <r>
      <rPr>
        <sz val="7"/>
        <color theme="1"/>
        <rFont val="Arial Narrow"/>
        <family val="2"/>
      </rPr>
      <t xml:space="preserve">   RNC III-XVII-2:  APLICAR REGLAMENTO RESPECTIVO</t>
    </r>
  </si>
  <si>
    <t xml:space="preserve"> EDUCACIÓN PRIMARIA</t>
  </si>
  <si>
    <t>EDUCACIÓN SECUNDARIA</t>
  </si>
  <si>
    <t>PARA INSTT. Y EDUC TECNOLÓGICA</t>
  </si>
  <si>
    <t>AREA DE REFÚGIO EN PISOS QUE NO ALBERGUEN PACIENTES</t>
  </si>
  <si>
    <t>GIMNASIOS, FISIOCULTURISMO (ÁREA CON MAQUINAS)</t>
  </si>
  <si>
    <t>GALERÍA COMERCIAL</t>
  </si>
  <si>
    <t>GALERÍA FERIAL</t>
  </si>
  <si>
    <t>RNC III - XIV - 4 CENTRO DE REUNIÓN</t>
  </si>
  <si>
    <t>LOCALES CON ESPECTÁCULOS Y DE RECREACIÓN</t>
  </si>
  <si>
    <t>RNC III-XIII-10  LOCALES DE ESPECTÁCULOS</t>
  </si>
  <si>
    <t>LOCALES DE ESPECTÁCULOS CON ASIENTOS FIJOS</t>
  </si>
  <si>
    <t>TODA SALA DE ESPECTÁCULOS, MIN 3 SALIDAS DE 1.80M DE  ANCHO</t>
  </si>
  <si>
    <t>ÁREA DE EXPECTADORES DE PIE</t>
  </si>
  <si>
    <t>AMBIENTES DE REUNIÓN</t>
  </si>
  <si>
    <t>RECREACIÓN Y DEPORTES</t>
  </si>
  <si>
    <t>RNE A.100 RECREACIÓN DEPORTES    ART  7 AFORO</t>
  </si>
  <si>
    <t>DISCOTÉCAS Y SALA DE BAILE</t>
  </si>
  <si>
    <t xml:space="preserve"> PARA EL CASO DE PERSONAS DE APOYO QUE PERMANECEN DE PIE O QUE SE MANTIENEN EN CIRCULACIÓN: CONSIDERAR                                           1  TRABAJADOR POR PERSONA</t>
  </si>
  <si>
    <r>
      <t xml:space="preserve">PARA EL AFORO TOTAL CONSIDERAR EL </t>
    </r>
    <r>
      <rPr>
        <b/>
        <sz val="8"/>
        <color theme="1"/>
        <rFont val="Arial Narrow"/>
        <family val="2"/>
      </rPr>
      <t>MÁXIMO</t>
    </r>
    <r>
      <rPr>
        <sz val="8"/>
        <color theme="1"/>
        <rFont val="Arial Narrow"/>
        <family val="2"/>
      </rPr>
      <t xml:space="preserve"> </t>
    </r>
    <r>
      <rPr>
        <b/>
        <sz val="8"/>
        <color theme="1"/>
        <rFont val="Arial Narrow"/>
        <family val="2"/>
      </rPr>
      <t>AFORO</t>
    </r>
    <r>
      <rPr>
        <sz val="8"/>
        <color theme="1"/>
        <rFont val="Arial Narrow"/>
        <family val="2"/>
      </rPr>
      <t xml:space="preserve"> DE CADA AMBIENTE, PISO, SIN SUMAR LOS AMBIENTES UTILIZADOS POR LOS MISMOS USUARIOS</t>
    </r>
  </si>
  <si>
    <t>CALCULO DE AFORO  DE ESTABLECIMIENTO DE SALUD</t>
  </si>
  <si>
    <t>CALCULO DE AFORO DE  CENTROS DE RECREACION</t>
  </si>
  <si>
    <t>CALCULO DE AFORO DE EDIFICACION QUE ALBERGA OFICINAS</t>
  </si>
  <si>
    <t>CÁLCULO DE AFORO - ANEXO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</si>
</sst>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_([$€-2]\ * #,##0.00_);_([$€-2]\ * \(#,##0.00\);_([$€-2]\ * &quot;-&quot;??_)"/>
    <numFmt numFmtId="166" formatCode="_([$€-2]\ * #,##0.00_);_([$€-2]\ * \(#,##0.00\);_([$€-2]\ * \-??_)"/>
    <numFmt numFmtId="167" formatCode="0.0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"/>
      <color theme="1"/>
      <name val="Arial"/>
      <family val="2"/>
    </font>
    <font>
      <b/>
      <sz val="7"/>
      <color rgb="FF0070C0"/>
      <name val="Arial"/>
      <family val="2"/>
    </font>
    <font>
      <sz val="8"/>
      <color rgb="FF0070C0"/>
      <name val="Arial"/>
      <family val="2"/>
    </font>
    <font>
      <sz val="11"/>
      <color rgb="FF0070C0"/>
      <name val="Calibri"/>
      <family val="2"/>
      <scheme val="minor"/>
    </font>
    <font>
      <sz val="6"/>
      <color rgb="FF0070C0"/>
      <name val="Arial"/>
      <family val="2"/>
    </font>
    <font>
      <b/>
      <sz val="6"/>
      <color rgb="FF0070C0"/>
      <name val="Arial"/>
      <family val="2"/>
    </font>
    <font>
      <b/>
      <sz val="6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6"/>
      <color rgb="FF0070C0"/>
      <name val="Calibri"/>
      <family val="2"/>
      <scheme val="minor"/>
    </font>
    <font>
      <sz val="6"/>
      <color rgb="FF0070C0"/>
      <name val="Calibri"/>
      <family val="2"/>
      <scheme val="minor"/>
    </font>
    <font>
      <b/>
      <sz val="8"/>
      <name val="Arial"/>
      <family val="2"/>
    </font>
    <font>
      <sz val="6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11"/>
      <color theme="1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sz val="9"/>
      <color theme="1"/>
      <name val="Arial Narrow"/>
      <family val="2"/>
    </font>
    <font>
      <sz val="7"/>
      <color theme="1"/>
      <name val="Arial Narrow"/>
      <family val="2"/>
    </font>
    <font>
      <b/>
      <sz val="9"/>
      <color theme="1"/>
      <name val="Arial Narrow"/>
      <family val="2"/>
    </font>
    <font>
      <b/>
      <sz val="7"/>
      <color theme="1"/>
      <name val="Arial Narrow"/>
      <family val="2"/>
    </font>
    <font>
      <b/>
      <sz val="7"/>
      <color theme="1"/>
      <name val="Arial"/>
      <family val="2"/>
    </font>
    <font>
      <b/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Arial Narrow"/>
      <family val="2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7" fillId="0" borderId="0"/>
    <xf numFmtId="165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ill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1" fillId="0" borderId="0" applyFont="0" applyFill="0" applyBorder="0" applyAlignment="0" applyProtection="0"/>
  </cellStyleXfs>
  <cellXfs count="1179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Alignment="1"/>
    <xf numFmtId="0" fontId="4" fillId="0" borderId="0" xfId="0" applyFont="1" applyFill="1" applyBorder="1" applyAlignment="1"/>
    <xf numFmtId="0" fontId="0" fillId="0" borderId="0" xfId="0" applyFill="1" applyBorder="1" applyAlignment="1"/>
    <xf numFmtId="0" fontId="2" fillId="0" borderId="0" xfId="0" applyFont="1"/>
    <xf numFmtId="0" fontId="2" fillId="0" borderId="0" xfId="0" applyFont="1" applyAlignment="1">
      <alignment horizontal="center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 applyFill="1" applyAlignment="1"/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0" fillId="0" borderId="0" xfId="0" applyFill="1" applyAlignment="1"/>
    <xf numFmtId="0" fontId="2" fillId="2" borderId="0" xfId="0" applyFont="1" applyFill="1" applyAlignment="1">
      <alignment textRotation="255"/>
    </xf>
    <xf numFmtId="0" fontId="2" fillId="0" borderId="0" xfId="0" applyFont="1" applyAlignment="1">
      <alignment textRotation="255"/>
    </xf>
    <xf numFmtId="0" fontId="2" fillId="2" borderId="0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10" fillId="0" borderId="0" xfId="0" applyFont="1"/>
    <xf numFmtId="0" fontId="12" fillId="0" borderId="0" xfId="0" applyFont="1"/>
    <xf numFmtId="0" fontId="0" fillId="0" borderId="0" xfId="0" applyAlignment="1"/>
    <xf numFmtId="0" fontId="13" fillId="0" borderId="0" xfId="0" applyFont="1"/>
    <xf numFmtId="0" fontId="0" fillId="0" borderId="0" xfId="0" applyAlignment="1">
      <alignment horizontal="center"/>
    </xf>
    <xf numFmtId="2" fontId="5" fillId="0" borderId="0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/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0" fillId="2" borderId="0" xfId="0" applyFill="1"/>
    <xf numFmtId="1" fontId="6" fillId="0" borderId="7" xfId="0" applyNumberFormat="1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3" borderId="3" xfId="0" applyNumberFormat="1" applyFont="1" applyFill="1" applyBorder="1" applyAlignment="1">
      <alignment horizontal="left"/>
    </xf>
    <xf numFmtId="0" fontId="5" fillId="0" borderId="7" xfId="0" applyFont="1" applyBorder="1" applyAlignment="1"/>
    <xf numFmtId="0" fontId="5" fillId="0" borderId="9" xfId="0" applyFont="1" applyBorder="1" applyAlignment="1"/>
    <xf numFmtId="1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" fontId="5" fillId="3" borderId="0" xfId="0" applyNumberFormat="1" applyFont="1" applyFill="1" applyBorder="1" applyAlignment="1">
      <alignment horizontal="left"/>
    </xf>
    <xf numFmtId="1" fontId="3" fillId="0" borderId="9" xfId="0" applyNumberFormat="1" applyFont="1" applyBorder="1" applyAlignment="1">
      <alignment horizontal="center"/>
    </xf>
    <xf numFmtId="1" fontId="5" fillId="0" borderId="3" xfId="0" applyNumberFormat="1" applyFont="1" applyFill="1" applyBorder="1" applyAlignment="1">
      <alignment horizontal="left"/>
    </xf>
    <xf numFmtId="1" fontId="5" fillId="0" borderId="3" xfId="0" applyNumberFormat="1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1" fontId="5" fillId="0" borderId="7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4" fillId="0" borderId="12" xfId="0" applyFont="1" applyBorder="1" applyAlignment="1">
      <alignment horizontal="center"/>
    </xf>
    <xf numFmtId="0" fontId="5" fillId="0" borderId="7" xfId="6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0" fontId="5" fillId="0" borderId="7" xfId="0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0" fillId="0" borderId="0" xfId="0" applyBorder="1"/>
    <xf numFmtId="0" fontId="20" fillId="0" borderId="0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vertical="center" wrapText="1"/>
    </xf>
    <xf numFmtId="1" fontId="20" fillId="0" borderId="7" xfId="0" applyNumberFormat="1" applyFont="1" applyBorder="1" applyAlignment="1">
      <alignment horizontal="center"/>
    </xf>
    <xf numFmtId="1" fontId="20" fillId="0" borderId="4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0" fillId="0" borderId="8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22" fillId="0" borderId="11" xfId="0" applyFont="1" applyBorder="1"/>
    <xf numFmtId="0" fontId="6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15" xfId="0" applyFont="1" applyBorder="1" applyAlignment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0" fillId="0" borderId="1" xfId="0" applyFont="1" applyBorder="1"/>
    <xf numFmtId="0" fontId="2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top"/>
    </xf>
    <xf numFmtId="0" fontId="20" fillId="0" borderId="1" xfId="0" applyFont="1" applyBorder="1" applyAlignment="1"/>
    <xf numFmtId="2" fontId="20" fillId="0" borderId="1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3" xfId="0" applyFont="1" applyBorder="1" applyAlignment="1">
      <alignment horizontal="left" vertical="center"/>
    </xf>
    <xf numFmtId="0" fontId="5" fillId="0" borderId="15" xfId="0" applyFont="1" applyBorder="1" applyAlignment="1">
      <alignment horizontal="left"/>
    </xf>
    <xf numFmtId="1" fontId="6" fillId="0" borderId="7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0" fillId="0" borderId="15" xfId="0" applyFont="1" applyBorder="1" applyAlignment="1">
      <alignment horizontal="left"/>
    </xf>
    <xf numFmtId="0" fontId="4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1" fontId="5" fillId="0" borderId="19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1" fontId="5" fillId="0" borderId="18" xfId="0" applyNumberFormat="1" applyFont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2" fontId="5" fillId="3" borderId="18" xfId="0" applyNumberFormat="1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2" fontId="5" fillId="0" borderId="25" xfId="0" applyNumberFormat="1" applyFont="1" applyBorder="1" applyAlignment="1">
      <alignment horizontal="center"/>
    </xf>
    <xf numFmtId="1" fontId="5" fillId="0" borderId="26" xfId="0" applyNumberFormat="1" applyFont="1" applyBorder="1" applyAlignment="1">
      <alignment horizontal="center"/>
    </xf>
    <xf numFmtId="0" fontId="5" fillId="0" borderId="24" xfId="0" applyFont="1" applyBorder="1" applyAlignment="1">
      <alignment horizontal="right"/>
    </xf>
    <xf numFmtId="0" fontId="12" fillId="0" borderId="0" xfId="0" applyFont="1" applyBorder="1" applyAlignment="1">
      <alignment vertical="center" wrapText="1"/>
    </xf>
    <xf numFmtId="0" fontId="5" fillId="0" borderId="17" xfId="0" applyFont="1" applyBorder="1" applyAlignment="1">
      <alignment horizontal="right"/>
    </xf>
    <xf numFmtId="1" fontId="5" fillId="0" borderId="24" xfId="0" applyNumberFormat="1" applyFont="1" applyBorder="1" applyAlignment="1">
      <alignment horizontal="center"/>
    </xf>
    <xf numFmtId="1" fontId="5" fillId="0" borderId="25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2" borderId="0" xfId="0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5" fillId="0" borderId="18" xfId="0" applyFont="1" applyBorder="1" applyAlignment="1">
      <alignment horizontal="left" vertical="center"/>
    </xf>
    <xf numFmtId="0" fontId="5" fillId="0" borderId="25" xfId="0" applyFont="1" applyBorder="1" applyAlignment="1">
      <alignment horizontal="left"/>
    </xf>
    <xf numFmtId="0" fontId="16" fillId="0" borderId="18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5" fillId="2" borderId="28" xfId="0" applyFont="1" applyFill="1" applyBorder="1" applyAlignment="1">
      <alignment horizontal="right"/>
    </xf>
    <xf numFmtId="0" fontId="16" fillId="2" borderId="29" xfId="0" applyFont="1" applyFill="1" applyBorder="1" applyAlignment="1">
      <alignment horizontal="center"/>
    </xf>
    <xf numFmtId="2" fontId="5" fillId="2" borderId="29" xfId="0" applyNumberFormat="1" applyFont="1" applyFill="1" applyBorder="1" applyAlignment="1">
      <alignment horizontal="center"/>
    </xf>
    <xf numFmtId="1" fontId="5" fillId="2" borderId="30" xfId="0" applyNumberFormat="1" applyFont="1" applyFill="1" applyBorder="1" applyAlignment="1">
      <alignment horizontal="center"/>
    </xf>
    <xf numFmtId="9" fontId="16" fillId="0" borderId="0" xfId="62" applyFont="1" applyBorder="1" applyAlignment="1">
      <alignment horizontal="center"/>
    </xf>
    <xf numFmtId="0" fontId="5" fillId="0" borderId="17" xfId="0" applyFont="1" applyFill="1" applyBorder="1" applyAlignment="1">
      <alignment horizontal="center" vertical="center"/>
    </xf>
    <xf numFmtId="2" fontId="5" fillId="0" borderId="18" xfId="0" applyNumberFormat="1" applyFont="1" applyFill="1" applyBorder="1" applyAlignment="1">
      <alignment horizontal="center"/>
    </xf>
    <xf numFmtId="1" fontId="5" fillId="0" borderId="19" xfId="0" applyNumberFormat="1" applyFont="1" applyFill="1" applyBorder="1" applyAlignment="1">
      <alignment horizontal="center"/>
    </xf>
    <xf numFmtId="2" fontId="5" fillId="0" borderId="25" xfId="0" applyNumberFormat="1" applyFont="1" applyFill="1" applyBorder="1" applyAlignment="1">
      <alignment horizontal="center"/>
    </xf>
    <xf numFmtId="1" fontId="5" fillId="0" borderId="26" xfId="0" applyNumberFormat="1" applyFont="1" applyFill="1" applyBorder="1" applyAlignment="1">
      <alignment horizontal="center"/>
    </xf>
    <xf numFmtId="1" fontId="20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wrapText="1"/>
    </xf>
    <xf numFmtId="0" fontId="19" fillId="2" borderId="0" xfId="0" applyFont="1" applyFill="1"/>
    <xf numFmtId="0" fontId="2" fillId="2" borderId="0" xfId="0" applyFont="1" applyFill="1"/>
    <xf numFmtId="0" fontId="4" fillId="0" borderId="0" xfId="0" applyFont="1" applyFill="1" applyAlignment="1">
      <alignment vertical="center" wrapText="1"/>
    </xf>
    <xf numFmtId="0" fontId="27" fillId="0" borderId="0" xfId="0" applyFont="1"/>
    <xf numFmtId="0" fontId="2" fillId="0" borderId="0" xfId="0" applyFont="1" applyFill="1" applyAlignment="1">
      <alignment textRotation="255"/>
    </xf>
    <xf numFmtId="0" fontId="5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1" fontId="5" fillId="0" borderId="7" xfId="0" applyNumberFormat="1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27" fillId="0" borderId="9" xfId="0" applyFont="1" applyFill="1" applyBorder="1"/>
    <xf numFmtId="1" fontId="3" fillId="0" borderId="1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/>
    </xf>
    <xf numFmtId="0" fontId="4" fillId="2" borderId="0" xfId="0" applyFont="1" applyFill="1" applyBorder="1"/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6" applyFont="1" applyAlignment="1"/>
    <xf numFmtId="0" fontId="4" fillId="2" borderId="1" xfId="0" applyFont="1" applyFill="1" applyBorder="1" applyAlignment="1">
      <alignment vertical="center" wrapText="1"/>
    </xf>
    <xf numFmtId="0" fontId="9" fillId="0" borderId="0" xfId="0" applyFont="1"/>
    <xf numFmtId="0" fontId="0" fillId="0" borderId="0" xfId="0" applyAlignment="1">
      <alignment horizontal="center"/>
    </xf>
    <xf numFmtId="0" fontId="27" fillId="2" borderId="0" xfId="0" applyFont="1" applyFill="1"/>
    <xf numFmtId="0" fontId="5" fillId="0" borderId="18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1" fontId="5" fillId="0" borderId="24" xfId="0" applyNumberFormat="1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/>
    </xf>
    <xf numFmtId="0" fontId="5" fillId="0" borderId="0" xfId="0" applyFont="1" applyBorder="1"/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right" vertical="center"/>
    </xf>
    <xf numFmtId="0" fontId="5" fillId="0" borderId="1" xfId="0" applyFont="1" applyBorder="1"/>
    <xf numFmtId="0" fontId="5" fillId="0" borderId="4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5" fillId="0" borderId="3" xfId="0" applyFont="1" applyBorder="1"/>
    <xf numFmtId="0" fontId="5" fillId="0" borderId="8" xfId="0" applyFont="1" applyBorder="1"/>
    <xf numFmtId="1" fontId="22" fillId="0" borderId="11" xfId="0" applyNumberFormat="1" applyFont="1" applyBorder="1"/>
    <xf numFmtId="0" fontId="27" fillId="0" borderId="18" xfId="0" applyFont="1" applyBorder="1" applyAlignment="1">
      <alignment horizontal="center"/>
    </xf>
    <xf numFmtId="167" fontId="5" fillId="0" borderId="18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 vertical="top"/>
    </xf>
    <xf numFmtId="0" fontId="27" fillId="0" borderId="0" xfId="0" applyFont="1" applyBorder="1" applyAlignment="1">
      <alignment horizontal="center"/>
    </xf>
    <xf numFmtId="167" fontId="5" fillId="0" borderId="0" xfId="0" applyNumberFormat="1" applyFont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/>
    <xf numFmtId="0" fontId="5" fillId="0" borderId="18" xfId="0" applyFont="1" applyFill="1" applyBorder="1" applyAlignment="1">
      <alignment horizontal="center"/>
    </xf>
    <xf numFmtId="0" fontId="5" fillId="0" borderId="25" xfId="0" applyFont="1" applyBorder="1"/>
    <xf numFmtId="1" fontId="5" fillId="0" borderId="25" xfId="0" applyNumberFormat="1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2" borderId="0" xfId="0" applyFont="1" applyFill="1" applyAlignment="1">
      <alignment horizontal="center"/>
    </xf>
    <xf numFmtId="0" fontId="35" fillId="2" borderId="5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center"/>
    </xf>
    <xf numFmtId="0" fontId="5" fillId="3" borderId="3" xfId="0" applyFont="1" applyFill="1" applyBorder="1"/>
    <xf numFmtId="0" fontId="5" fillId="3" borderId="7" xfId="0" applyFont="1" applyFill="1" applyBorder="1" applyAlignment="1">
      <alignment horizontal="center"/>
    </xf>
    <xf numFmtId="0" fontId="5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top"/>
    </xf>
    <xf numFmtId="0" fontId="31" fillId="3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5" xfId="0" applyFont="1" applyFill="1" applyBorder="1" applyAlignment="1">
      <alignment horizontal="center" vertical="top"/>
    </xf>
    <xf numFmtId="0" fontId="5" fillId="0" borderId="5" xfId="0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1" fontId="5" fillId="0" borderId="4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left" wrapText="1"/>
    </xf>
    <xf numFmtId="0" fontId="5" fillId="0" borderId="2" xfId="0" applyFont="1" applyBorder="1"/>
    <xf numFmtId="0" fontId="5" fillId="0" borderId="6" xfId="0" applyFont="1" applyBorder="1"/>
    <xf numFmtId="1" fontId="5" fillId="0" borderId="2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3" borderId="1" xfId="0" applyFont="1" applyFill="1" applyBorder="1" applyAlignment="1">
      <alignment horizontal="center"/>
    </xf>
    <xf numFmtId="0" fontId="5" fillId="0" borderId="5" xfId="0" applyFont="1" applyBorder="1"/>
    <xf numFmtId="0" fontId="5" fillId="0" borderId="17" xfId="0" applyFont="1" applyBorder="1" applyAlignment="1">
      <alignment horizontal="right" vertical="center"/>
    </xf>
    <xf numFmtId="0" fontId="5" fillId="0" borderId="19" xfId="0" applyFont="1" applyBorder="1"/>
    <xf numFmtId="0" fontId="5" fillId="0" borderId="17" xfId="0" applyFont="1" applyBorder="1"/>
    <xf numFmtId="0" fontId="5" fillId="0" borderId="7" xfId="0" applyFont="1" applyBorder="1"/>
    <xf numFmtId="0" fontId="27" fillId="0" borderId="0" xfId="0" applyFont="1" applyBorder="1"/>
    <xf numFmtId="0" fontId="31" fillId="0" borderId="0" xfId="0" applyFont="1" applyFill="1" applyBorder="1" applyAlignment="1">
      <alignment horizont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/>
    </xf>
    <xf numFmtId="0" fontId="20" fillId="0" borderId="25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5" fillId="0" borderId="15" xfId="0" applyFont="1" applyBorder="1" applyAlignment="1">
      <alignment vertical="center" wrapText="1"/>
    </xf>
    <xf numFmtId="0" fontId="5" fillId="0" borderId="9" xfId="0" applyFont="1" applyBorder="1" applyAlignment="1">
      <alignment horizontal="right" vertical="center"/>
    </xf>
    <xf numFmtId="1" fontId="5" fillId="0" borderId="10" xfId="0" applyNumberFormat="1" applyFont="1" applyBorder="1" applyAlignment="1">
      <alignment horizontal="center"/>
    </xf>
    <xf numFmtId="0" fontId="36" fillId="0" borderId="0" xfId="0" applyFont="1" applyBorder="1" applyAlignment="1"/>
    <xf numFmtId="0" fontId="5" fillId="0" borderId="4" xfId="0" applyFont="1" applyBorder="1" applyAlignment="1">
      <alignment horizontal="right"/>
    </xf>
    <xf numFmtId="0" fontId="5" fillId="0" borderId="39" xfId="0" applyFont="1" applyBorder="1" applyAlignment="1"/>
    <xf numFmtId="1" fontId="6" fillId="0" borderId="41" xfId="0" applyNumberFormat="1" applyFont="1" applyBorder="1" applyAlignment="1">
      <alignment horizontal="center" vertical="center"/>
    </xf>
    <xf numFmtId="0" fontId="22" fillId="0" borderId="41" xfId="0" applyFont="1" applyBorder="1" applyAlignment="1">
      <alignment vertical="center"/>
    </xf>
    <xf numFmtId="0" fontId="27" fillId="0" borderId="39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 wrapText="1"/>
    </xf>
    <xf numFmtId="1" fontId="5" fillId="3" borderId="18" xfId="0" applyNumberFormat="1" applyFont="1" applyFill="1" applyBorder="1" applyAlignment="1">
      <alignment horizontal="center"/>
    </xf>
    <xf numFmtId="1" fontId="0" fillId="0" borderId="0" xfId="0" applyNumberFormat="1"/>
    <xf numFmtId="1" fontId="5" fillId="0" borderId="13" xfId="0" applyNumberFormat="1" applyFont="1" applyBorder="1" applyAlignment="1">
      <alignment horizontal="center"/>
    </xf>
    <xf numFmtId="1" fontId="5" fillId="0" borderId="42" xfId="0" applyNumberFormat="1" applyFont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1" fontId="5" fillId="0" borderId="15" xfId="0" applyNumberFormat="1" applyFont="1" applyBorder="1" applyAlignment="1">
      <alignment horizontal="center"/>
    </xf>
    <xf numFmtId="1" fontId="22" fillId="0" borderId="11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 vertical="center"/>
    </xf>
    <xf numFmtId="0" fontId="5" fillId="0" borderId="12" xfId="0" applyFont="1" applyFill="1" applyBorder="1"/>
    <xf numFmtId="1" fontId="5" fillId="0" borderId="18" xfId="0" applyNumberFormat="1" applyFont="1" applyFill="1" applyBorder="1" applyAlignment="1">
      <alignment horizontal="center"/>
    </xf>
    <xf numFmtId="0" fontId="6" fillId="0" borderId="10" xfId="0" applyFont="1" applyBorder="1" applyAlignment="1"/>
    <xf numFmtId="1" fontId="5" fillId="0" borderId="14" xfId="0" applyNumberFormat="1" applyFont="1" applyBorder="1" applyAlignment="1">
      <alignment horizontal="center"/>
    </xf>
    <xf numFmtId="1" fontId="5" fillId="5" borderId="15" xfId="0" applyNumberFormat="1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0" borderId="43" xfId="0" applyNumberFormat="1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6" borderId="42" xfId="0" applyFont="1" applyFill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39" fillId="0" borderId="0" xfId="0" applyFont="1" applyAlignment="1">
      <alignment wrapText="1"/>
    </xf>
    <xf numFmtId="0" fontId="40" fillId="0" borderId="0" xfId="0" applyFont="1"/>
    <xf numFmtId="0" fontId="40" fillId="0" borderId="0" xfId="0" applyFont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1" fontId="5" fillId="0" borderId="43" xfId="0" applyNumberFormat="1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0" fontId="5" fillId="0" borderId="43" xfId="0" applyFont="1" applyBorder="1" applyAlignment="1">
      <alignment horizontal="left" vertical="center" wrapText="1"/>
    </xf>
    <xf numFmtId="1" fontId="5" fillId="0" borderId="37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2" fontId="5" fillId="3" borderId="0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1" fontId="5" fillId="2" borderId="29" xfId="0" applyNumberFormat="1" applyFont="1" applyFill="1" applyBorder="1" applyAlignment="1">
      <alignment horizontal="center"/>
    </xf>
    <xf numFmtId="1" fontId="5" fillId="3" borderId="4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2" fontId="5" fillId="0" borderId="42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" fontId="5" fillId="2" borderId="38" xfId="0" applyNumberFormat="1" applyFont="1" applyFill="1" applyBorder="1" applyAlignment="1">
      <alignment horizontal="center"/>
    </xf>
    <xf numFmtId="1" fontId="5" fillId="0" borderId="15" xfId="0" applyNumberFormat="1" applyFont="1" applyFill="1" applyBorder="1" applyAlignment="1">
      <alignment horizontal="center"/>
    </xf>
    <xf numFmtId="1" fontId="6" fillId="0" borderId="15" xfId="0" applyNumberFormat="1" applyFont="1" applyBorder="1" applyAlignment="1">
      <alignment horizontal="center"/>
    </xf>
    <xf numFmtId="1" fontId="5" fillId="0" borderId="13" xfId="0" applyNumberFormat="1" applyFont="1" applyFill="1" applyBorder="1" applyAlignment="1">
      <alignment horizontal="left"/>
    </xf>
    <xf numFmtId="0" fontId="5" fillId="2" borderId="28" xfId="0" applyFont="1" applyFill="1" applyBorder="1" applyAlignment="1">
      <alignment horizontal="center"/>
    </xf>
    <xf numFmtId="0" fontId="5" fillId="0" borderId="14" xfId="0" applyFont="1" applyBorder="1" applyAlignment="1">
      <alignment vertical="center" wrapText="1"/>
    </xf>
    <xf numFmtId="2" fontId="5" fillId="3" borderId="43" xfId="0" applyNumberFormat="1" applyFont="1" applyFill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3" borderId="25" xfId="0" applyNumberFormat="1" applyFont="1" applyFill="1" applyBorder="1" applyAlignment="1">
      <alignment horizontal="center"/>
    </xf>
    <xf numFmtId="2" fontId="5" fillId="0" borderId="4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2" xfId="0" applyFont="1" applyBorder="1" applyAlignment="1">
      <alignment vertical="center" wrapText="1"/>
    </xf>
    <xf numFmtId="0" fontId="46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13" xfId="0" applyFont="1" applyBorder="1" applyAlignment="1">
      <alignment vertical="center" wrapText="1"/>
    </xf>
    <xf numFmtId="0" fontId="6" fillId="0" borderId="5" xfId="0" applyFont="1" applyBorder="1" applyAlignment="1">
      <alignment horizontal="left"/>
    </xf>
    <xf numFmtId="0" fontId="2" fillId="0" borderId="2" xfId="0" applyFont="1" applyBorder="1"/>
    <xf numFmtId="0" fontId="2" fillId="0" borderId="6" xfId="0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1" fontId="31" fillId="0" borderId="13" xfId="0" applyNumberFormat="1" applyFont="1" applyBorder="1" applyAlignment="1">
      <alignment horizontal="center"/>
    </xf>
    <xf numFmtId="0" fontId="27" fillId="0" borderId="13" xfId="0" applyFont="1" applyBorder="1"/>
    <xf numFmtId="0" fontId="5" fillId="0" borderId="24" xfId="0" applyFont="1" applyBorder="1" applyAlignment="1">
      <alignment horizontal="left"/>
    </xf>
    <xf numFmtId="0" fontId="5" fillId="0" borderId="26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/>
    </xf>
    <xf numFmtId="0" fontId="27" fillId="0" borderId="42" xfId="0" applyFont="1" applyBorder="1"/>
    <xf numFmtId="1" fontId="31" fillId="0" borderId="42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31" fillId="0" borderId="0" xfId="0" applyFont="1" applyBorder="1"/>
    <xf numFmtId="1" fontId="31" fillId="0" borderId="0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 vertical="center"/>
    </xf>
    <xf numFmtId="0" fontId="31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 vertical="top" wrapText="1"/>
    </xf>
    <xf numFmtId="0" fontId="27" fillId="0" borderId="7" xfId="0" applyFont="1" applyBorder="1"/>
    <xf numFmtId="1" fontId="3" fillId="0" borderId="12" xfId="0" applyNumberFormat="1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1" fontId="31" fillId="0" borderId="15" xfId="0" applyNumberFormat="1" applyFont="1" applyBorder="1" applyAlignment="1">
      <alignment horizontal="center"/>
    </xf>
    <xf numFmtId="0" fontId="4" fillId="2" borderId="0" xfId="0" applyFont="1" applyFill="1"/>
    <xf numFmtId="0" fontId="12" fillId="2" borderId="0" xfId="0" applyFont="1" applyFill="1" applyAlignment="1">
      <alignment horizontal="center"/>
    </xf>
    <xf numFmtId="0" fontId="0" fillId="2" borderId="0" xfId="0" applyFill="1" applyBorder="1"/>
    <xf numFmtId="0" fontId="9" fillId="2" borderId="0" xfId="0" applyFont="1" applyFill="1" applyBorder="1" applyAlignment="1">
      <alignment horizontal="center"/>
    </xf>
    <xf numFmtId="0" fontId="12" fillId="2" borderId="0" xfId="0" applyFont="1" applyFill="1"/>
    <xf numFmtId="0" fontId="5" fillId="0" borderId="7" xfId="0" applyFont="1" applyFill="1" applyBorder="1" applyAlignment="1"/>
    <xf numFmtId="0" fontId="5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31" fillId="2" borderId="0" xfId="0" applyFont="1" applyFill="1" applyAlignment="1">
      <alignment horizontal="left"/>
    </xf>
    <xf numFmtId="0" fontId="18" fillId="2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1" fillId="0" borderId="2" xfId="0" applyFont="1" applyBorder="1"/>
    <xf numFmtId="0" fontId="31" fillId="0" borderId="2" xfId="0" applyFont="1" applyBorder="1" applyAlignment="1">
      <alignment horizontal="center"/>
    </xf>
    <xf numFmtId="0" fontId="27" fillId="0" borderId="14" xfId="0" applyFont="1" applyBorder="1"/>
    <xf numFmtId="1" fontId="5" fillId="3" borderId="2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27" fillId="0" borderId="4" xfId="0" applyFont="1" applyBorder="1"/>
    <xf numFmtId="0" fontId="27" fillId="0" borderId="1" xfId="0" applyFont="1" applyBorder="1"/>
    <xf numFmtId="0" fontId="27" fillId="0" borderId="1" xfId="0" applyFont="1" applyBorder="1" applyAlignment="1">
      <alignment horizontal="center"/>
    </xf>
    <xf numFmtId="0" fontId="27" fillId="0" borderId="15" xfId="0" applyFont="1" applyBorder="1"/>
    <xf numFmtId="1" fontId="31" fillId="0" borderId="1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7" xfId="0" applyFont="1" applyFill="1" applyBorder="1"/>
    <xf numFmtId="167" fontId="5" fillId="0" borderId="0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7" fillId="2" borderId="0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31" fillId="2" borderId="0" xfId="0" applyFont="1" applyFill="1" applyBorder="1"/>
    <xf numFmtId="0" fontId="31" fillId="2" borderId="0" xfId="0" applyFont="1" applyFill="1" applyBorder="1" applyAlignment="1">
      <alignment horizontal="center"/>
    </xf>
    <xf numFmtId="0" fontId="31" fillId="0" borderId="18" xfId="0" applyFont="1" applyFill="1" applyBorder="1" applyAlignment="1">
      <alignment horizontal="center"/>
    </xf>
    <xf numFmtId="0" fontId="31" fillId="0" borderId="25" xfId="0" applyFont="1" applyFill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2" fillId="2" borderId="0" xfId="0" applyFont="1" applyFill="1" applyBorder="1" applyAlignment="1">
      <alignment horizontal="center"/>
    </xf>
    <xf numFmtId="1" fontId="5" fillId="3" borderId="14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Alignment="1">
      <alignment vertical="center" wrapText="1"/>
    </xf>
    <xf numFmtId="0" fontId="30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/>
    <xf numFmtId="0" fontId="5" fillId="0" borderId="3" xfId="0" applyFont="1" applyFill="1" applyBorder="1"/>
    <xf numFmtId="0" fontId="31" fillId="0" borderId="7" xfId="0" applyFont="1" applyFill="1" applyBorder="1"/>
    <xf numFmtId="0" fontId="31" fillId="0" borderId="3" xfId="0" applyFont="1" applyFill="1" applyBorder="1" applyAlignment="1">
      <alignment horizontal="center"/>
    </xf>
    <xf numFmtId="0" fontId="5" fillId="0" borderId="7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31" fillId="0" borderId="8" xfId="0" applyFont="1" applyFill="1" applyBorder="1" applyAlignment="1">
      <alignment horizontal="center"/>
    </xf>
    <xf numFmtId="1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right" vertical="center"/>
    </xf>
    <xf numFmtId="0" fontId="22" fillId="2" borderId="0" xfId="0" applyFont="1" applyFill="1" applyBorder="1" applyAlignment="1">
      <alignment vertical="center"/>
    </xf>
    <xf numFmtId="0" fontId="27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/>
    <xf numFmtId="1" fontId="3" fillId="2" borderId="0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/>
    <xf numFmtId="0" fontId="31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left"/>
    </xf>
    <xf numFmtId="0" fontId="31" fillId="2" borderId="1" xfId="0" applyFont="1" applyFill="1" applyBorder="1" applyAlignment="1">
      <alignment horizontal="left"/>
    </xf>
    <xf numFmtId="0" fontId="30" fillId="2" borderId="17" xfId="0" applyFont="1" applyFill="1" applyBorder="1" applyAlignment="1">
      <alignment horizontal="left" vertical="center"/>
    </xf>
    <xf numFmtId="0" fontId="5" fillId="2" borderId="7" xfId="0" applyFont="1" applyFill="1" applyBorder="1"/>
    <xf numFmtId="0" fontId="31" fillId="2" borderId="7" xfId="0" applyFont="1" applyFill="1" applyBorder="1" applyAlignment="1">
      <alignment wrapText="1"/>
    </xf>
    <xf numFmtId="0" fontId="5" fillId="2" borderId="7" xfId="0" applyFont="1" applyFill="1" applyBorder="1" applyAlignment="1"/>
    <xf numFmtId="0" fontId="5" fillId="2" borderId="7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/>
    <xf numFmtId="0" fontId="27" fillId="0" borderId="3" xfId="0" applyFont="1" applyBorder="1"/>
    <xf numFmtId="0" fontId="5" fillId="2" borderId="3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0" fontId="31" fillId="2" borderId="5" xfId="0" applyFont="1" applyFill="1" applyBorder="1" applyAlignment="1">
      <alignment vertical="center"/>
    </xf>
    <xf numFmtId="0" fontId="27" fillId="2" borderId="2" xfId="0" applyFont="1" applyFill="1" applyBorder="1"/>
    <xf numFmtId="0" fontId="22" fillId="2" borderId="2" xfId="0" applyFont="1" applyFill="1" applyBorder="1"/>
    <xf numFmtId="0" fontId="6" fillId="2" borderId="2" xfId="0" applyFont="1" applyFill="1" applyBorder="1" applyAlignment="1"/>
    <xf numFmtId="1" fontId="5" fillId="2" borderId="2" xfId="0" applyNumberFormat="1" applyFont="1" applyFill="1" applyBorder="1" applyAlignment="1">
      <alignment horizontal="center"/>
    </xf>
    <xf numFmtId="0" fontId="31" fillId="2" borderId="6" xfId="0" applyFont="1" applyFill="1" applyBorder="1" applyAlignment="1">
      <alignment horizontal="center"/>
    </xf>
    <xf numFmtId="0" fontId="0" fillId="2" borderId="5" xfId="0" applyFill="1" applyBorder="1"/>
    <xf numFmtId="0" fontId="0" fillId="2" borderId="2" xfId="0" applyFill="1" applyBorder="1"/>
    <xf numFmtId="0" fontId="27" fillId="2" borderId="6" xfId="0" applyFont="1" applyFill="1" applyBorder="1"/>
    <xf numFmtId="0" fontId="10" fillId="0" borderId="3" xfId="0" applyFont="1" applyFill="1" applyBorder="1" applyAlignment="1">
      <alignment horizontal="center"/>
    </xf>
    <xf numFmtId="0" fontId="24" fillId="0" borderId="4" xfId="0" applyFont="1" applyFill="1" applyBorder="1"/>
    <xf numFmtId="0" fontId="10" fillId="0" borderId="8" xfId="0" applyFont="1" applyFill="1" applyBorder="1" applyAlignment="1">
      <alignment horizontal="center"/>
    </xf>
    <xf numFmtId="0" fontId="46" fillId="0" borderId="0" xfId="0" applyFont="1" applyFill="1"/>
    <xf numFmtId="0" fontId="10" fillId="0" borderId="0" xfId="0" applyFont="1" applyFill="1" applyAlignment="1">
      <alignment horizontal="center"/>
    </xf>
    <xf numFmtId="0" fontId="24" fillId="0" borderId="5" xfId="0" applyFont="1" applyFill="1" applyBorder="1" applyAlignment="1">
      <alignment vertical="center"/>
    </xf>
    <xf numFmtId="0" fontId="24" fillId="0" borderId="6" xfId="0" applyFont="1" applyFill="1" applyBorder="1" applyAlignment="1">
      <alignment vertical="center"/>
    </xf>
    <xf numFmtId="0" fontId="49" fillId="0" borderId="7" xfId="0" applyFont="1" applyFill="1" applyBorder="1" applyAlignment="1">
      <alignment horizontal="left" vertical="center" wrapText="1"/>
    </xf>
    <xf numFmtId="0" fontId="24" fillId="0" borderId="7" xfId="0" applyFont="1" applyFill="1" applyBorder="1"/>
    <xf numFmtId="0" fontId="24" fillId="0" borderId="7" xfId="0" applyFont="1" applyFill="1" applyBorder="1" applyAlignment="1">
      <alignment horizontal="left"/>
    </xf>
    <xf numFmtId="0" fontId="24" fillId="0" borderId="3" xfId="0" applyFont="1" applyFill="1" applyBorder="1" applyAlignment="1">
      <alignment horizontal="left"/>
    </xf>
    <xf numFmtId="0" fontId="24" fillId="0" borderId="7" xfId="0" applyFont="1" applyFill="1" applyBorder="1" applyAlignment="1">
      <alignment vertical="center"/>
    </xf>
    <xf numFmtId="0" fontId="10" fillId="0" borderId="3" xfId="0" applyFont="1" applyFill="1" applyBorder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49" fillId="0" borderId="7" xfId="0" applyFont="1" applyFill="1" applyBorder="1" applyAlignment="1">
      <alignment vertical="center" wrapText="1"/>
    </xf>
    <xf numFmtId="0" fontId="49" fillId="0" borderId="3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horizontal="center"/>
    </xf>
    <xf numFmtId="0" fontId="48" fillId="0" borderId="33" xfId="0" applyFont="1" applyFill="1" applyBorder="1" applyAlignment="1">
      <alignment horizontal="left" wrapText="1"/>
    </xf>
    <xf numFmtId="0" fontId="10" fillId="0" borderId="34" xfId="0" applyFont="1" applyFill="1" applyBorder="1" applyAlignment="1">
      <alignment horizontal="center"/>
    </xf>
    <xf numFmtId="0" fontId="46" fillId="0" borderId="33" xfId="0" applyFont="1" applyFill="1" applyBorder="1" applyAlignment="1">
      <alignment horizontal="left" indent="3"/>
    </xf>
    <xf numFmtId="0" fontId="46" fillId="0" borderId="33" xfId="0" applyFont="1" applyFill="1" applyBorder="1" applyAlignment="1">
      <alignment wrapText="1"/>
    </xf>
    <xf numFmtId="0" fontId="24" fillId="0" borderId="34" xfId="0" applyFont="1" applyFill="1" applyBorder="1" applyAlignment="1">
      <alignment wrapText="1"/>
    </xf>
    <xf numFmtId="0" fontId="24" fillId="0" borderId="33" xfId="0" applyFont="1" applyFill="1" applyBorder="1" applyAlignment="1">
      <alignment wrapText="1"/>
    </xf>
    <xf numFmtId="0" fontId="48" fillId="0" borderId="33" xfId="0" applyFont="1" applyFill="1" applyBorder="1" applyAlignment="1">
      <alignment horizontal="left" vertical="center" wrapText="1"/>
    </xf>
    <xf numFmtId="0" fontId="46" fillId="0" borderId="33" xfId="0" applyFont="1" applyFill="1" applyBorder="1" applyAlignment="1">
      <alignment vertical="center"/>
    </xf>
    <xf numFmtId="0" fontId="10" fillId="0" borderId="34" xfId="0" applyFont="1" applyFill="1" applyBorder="1" applyAlignment="1">
      <alignment horizontal="center" vertical="center"/>
    </xf>
    <xf numFmtId="0" fontId="48" fillId="0" borderId="45" xfId="0" applyFont="1" applyFill="1" applyBorder="1" applyAlignment="1">
      <alignment horizontal="left" vertical="center" wrapText="1"/>
    </xf>
    <xf numFmtId="0" fontId="10" fillId="0" borderId="46" xfId="0" applyFont="1" applyFill="1" applyBorder="1" applyAlignment="1">
      <alignment horizontal="center"/>
    </xf>
    <xf numFmtId="0" fontId="46" fillId="0" borderId="33" xfId="0" applyFont="1" applyFill="1" applyBorder="1"/>
    <xf numFmtId="0" fontId="24" fillId="0" borderId="47" xfId="0" applyFont="1" applyFill="1" applyBorder="1"/>
    <xf numFmtId="0" fontId="10" fillId="0" borderId="48" xfId="0" applyFont="1" applyFill="1" applyBorder="1" applyAlignment="1">
      <alignment horizontal="center"/>
    </xf>
    <xf numFmtId="0" fontId="46" fillId="0" borderId="45" xfId="0" applyFont="1" applyFill="1" applyBorder="1"/>
    <xf numFmtId="0" fontId="46" fillId="0" borderId="35" xfId="0" applyFont="1" applyFill="1" applyBorder="1"/>
    <xf numFmtId="0" fontId="10" fillId="0" borderId="37" xfId="0" applyFont="1" applyFill="1" applyBorder="1" applyAlignment="1">
      <alignment horizontal="center"/>
    </xf>
    <xf numFmtId="0" fontId="10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2" borderId="0" xfId="0" applyFont="1" applyFill="1" applyAlignment="1">
      <alignment vertical="center" wrapText="1"/>
    </xf>
    <xf numFmtId="0" fontId="5" fillId="0" borderId="7" xfId="0" applyFont="1" applyBorder="1" applyAlignment="1">
      <alignment vertical="center" wrapText="1"/>
    </xf>
    <xf numFmtId="1" fontId="5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22" fillId="0" borderId="3" xfId="0" applyFont="1" applyFill="1" applyBorder="1"/>
    <xf numFmtId="0" fontId="22" fillId="0" borderId="3" xfId="0" applyFont="1" applyBorder="1"/>
    <xf numFmtId="0" fontId="5" fillId="0" borderId="3" xfId="0" applyFont="1" applyBorder="1" applyAlignment="1"/>
    <xf numFmtId="0" fontId="6" fillId="0" borderId="0" xfId="0" applyFont="1" applyFill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31" fillId="0" borderId="1" xfId="0" applyFont="1" applyBorder="1" applyAlignment="1">
      <alignment horizontal="center"/>
    </xf>
    <xf numFmtId="0" fontId="22" fillId="0" borderId="8" xfId="0" applyFont="1" applyBorder="1"/>
    <xf numFmtId="0" fontId="5" fillId="0" borderId="1" xfId="0" applyFont="1" applyBorder="1" applyAlignment="1">
      <alignment horizontal="left"/>
    </xf>
    <xf numFmtId="0" fontId="31" fillId="0" borderId="1" xfId="0" applyFont="1" applyBorder="1" applyAlignment="1">
      <alignment horizontal="center" vertical="center"/>
    </xf>
    <xf numFmtId="0" fontId="22" fillId="0" borderId="1" xfId="0" applyFont="1" applyBorder="1"/>
    <xf numFmtId="1" fontId="6" fillId="0" borderId="3" xfId="0" applyNumberFormat="1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1" fillId="0" borderId="3" xfId="0" applyFont="1" applyFill="1" applyBorder="1"/>
    <xf numFmtId="0" fontId="0" fillId="0" borderId="0" xfId="0" applyBorder="1" applyAlignment="1"/>
    <xf numFmtId="0" fontId="5" fillId="0" borderId="0" xfId="0" applyFont="1" applyBorder="1" applyAlignment="1">
      <alignment vertical="center"/>
    </xf>
    <xf numFmtId="0" fontId="22" fillId="0" borderId="0" xfId="0" applyFont="1" applyBorder="1"/>
    <xf numFmtId="0" fontId="5" fillId="0" borderId="13" xfId="0" applyFont="1" applyBorder="1"/>
    <xf numFmtId="0" fontId="20" fillId="0" borderId="4" xfId="0" applyFont="1" applyBorder="1"/>
    <xf numFmtId="0" fontId="20" fillId="0" borderId="1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28" fillId="0" borderId="1" xfId="0" applyFont="1" applyBorder="1"/>
    <xf numFmtId="0" fontId="28" fillId="0" borderId="8" xfId="0" applyFont="1" applyBorder="1"/>
    <xf numFmtId="0" fontId="28" fillId="0" borderId="4" xfId="0" applyFont="1" applyBorder="1"/>
    <xf numFmtId="0" fontId="21" fillId="0" borderId="1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20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/>
    </xf>
    <xf numFmtId="1" fontId="20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2" fontId="5" fillId="0" borderId="3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0" fillId="2" borderId="0" xfId="0" applyFill="1" applyAlignment="1"/>
    <xf numFmtId="0" fontId="0" fillId="2" borderId="0" xfId="0" applyFill="1" applyBorder="1" applyAlignment="1"/>
    <xf numFmtId="0" fontId="20" fillId="2" borderId="0" xfId="0" applyFont="1" applyFill="1" applyBorder="1"/>
    <xf numFmtId="0" fontId="19" fillId="2" borderId="0" xfId="0" applyFont="1" applyFill="1" applyBorder="1"/>
    <xf numFmtId="0" fontId="20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/>
    <xf numFmtId="0" fontId="31" fillId="2" borderId="0" xfId="0" applyFont="1" applyFill="1" applyAlignment="1"/>
    <xf numFmtId="0" fontId="39" fillId="2" borderId="0" xfId="0" applyFont="1" applyFill="1" applyAlignment="1">
      <alignment wrapText="1"/>
    </xf>
    <xf numFmtId="0" fontId="40" fillId="2" borderId="0" xfId="0" applyFont="1" applyFill="1" applyAlignment="1">
      <alignment horizontal="center"/>
    </xf>
    <xf numFmtId="0" fontId="40" fillId="2" borderId="0" xfId="0" applyFont="1" applyFill="1"/>
    <xf numFmtId="0" fontId="46" fillId="2" borderId="0" xfId="0" applyFont="1" applyFill="1"/>
    <xf numFmtId="0" fontId="10" fillId="2" borderId="0" xfId="0" applyFont="1" applyFill="1" applyAlignment="1">
      <alignment horizontal="center"/>
    </xf>
    <xf numFmtId="0" fontId="5" fillId="0" borderId="12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left" vertical="center" wrapText="1"/>
    </xf>
    <xf numFmtId="1" fontId="5" fillId="0" borderId="19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wrapText="1"/>
    </xf>
    <xf numFmtId="0" fontId="4" fillId="2" borderId="0" xfId="0" applyFont="1" applyFill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/>
    </xf>
    <xf numFmtId="1" fontId="6" fillId="0" borderId="4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 wrapText="1"/>
    </xf>
    <xf numFmtId="1" fontId="6" fillId="0" borderId="10" xfId="0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/>
    </xf>
    <xf numFmtId="1" fontId="5" fillId="0" borderId="34" xfId="0" applyNumberFormat="1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wrapText="1"/>
    </xf>
    <xf numFmtId="1" fontId="5" fillId="0" borderId="0" xfId="0" applyNumberFormat="1" applyFont="1" applyBorder="1" applyAlignment="1">
      <alignment horizontal="center" vertical="center"/>
    </xf>
    <xf numFmtId="0" fontId="3" fillId="2" borderId="7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0" xfId="0" applyFill="1" applyBorder="1" applyAlignment="1">
      <alignment wrapText="1"/>
    </xf>
    <xf numFmtId="0" fontId="12" fillId="2" borderId="3" xfId="0" applyFont="1" applyFill="1" applyBorder="1"/>
    <xf numFmtId="0" fontId="5" fillId="2" borderId="7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12" fillId="2" borderId="7" xfId="0" applyFont="1" applyFill="1" applyBorder="1"/>
    <xf numFmtId="2" fontId="12" fillId="2" borderId="0" xfId="0" applyNumberFormat="1" applyFont="1" applyFill="1" applyBorder="1" applyAlignment="1">
      <alignment vertical="center" wrapText="1"/>
    </xf>
    <xf numFmtId="0" fontId="12" fillId="2" borderId="7" xfId="0" applyFont="1" applyFill="1" applyBorder="1" applyAlignment="1">
      <alignment horizontal="left" indent="7"/>
    </xf>
    <xf numFmtId="0" fontId="12" fillId="2" borderId="4" xfId="0" applyFont="1" applyFill="1" applyBorder="1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8" xfId="0" applyFill="1" applyBorder="1"/>
    <xf numFmtId="0" fontId="0" fillId="2" borderId="6" xfId="0" applyFill="1" applyBorder="1"/>
    <xf numFmtId="0" fontId="0" fillId="0" borderId="3" xfId="0" applyBorder="1"/>
    <xf numFmtId="0" fontId="12" fillId="0" borderId="3" xfId="0" applyFont="1" applyBorder="1"/>
    <xf numFmtId="0" fontId="12" fillId="0" borderId="3" xfId="0" applyFont="1" applyBorder="1" applyAlignment="1">
      <alignment horizontal="right"/>
    </xf>
    <xf numFmtId="0" fontId="12" fillId="0" borderId="13" xfId="0" applyFont="1" applyBorder="1" applyAlignment="1">
      <alignment horizontal="center" vertical="center"/>
    </xf>
    <xf numFmtId="0" fontId="0" fillId="2" borderId="4" xfId="0" applyFill="1" applyBorder="1"/>
    <xf numFmtId="0" fontId="3" fillId="2" borderId="5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38" fillId="2" borderId="2" xfId="0" applyFont="1" applyFill="1" applyBorder="1" applyAlignment="1"/>
    <xf numFmtId="0" fontId="7" fillId="2" borderId="2" xfId="0" applyFont="1" applyFill="1" applyBorder="1" applyAlignment="1"/>
    <xf numFmtId="0" fontId="4" fillId="2" borderId="7" xfId="0" applyFont="1" applyFill="1" applyBorder="1"/>
    <xf numFmtId="0" fontId="27" fillId="2" borderId="7" xfId="0" applyFont="1" applyFill="1" applyBorder="1"/>
    <xf numFmtId="0" fontId="27" fillId="2" borderId="0" xfId="0" applyFont="1" applyFill="1" applyBorder="1" applyAlignment="1">
      <alignment wrapText="1"/>
    </xf>
    <xf numFmtId="0" fontId="5" fillId="2" borderId="8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left" wrapText="1"/>
    </xf>
    <xf numFmtId="0" fontId="31" fillId="0" borderId="43" xfId="0" applyFont="1" applyBorder="1" applyAlignment="1">
      <alignment horizontal="center"/>
    </xf>
    <xf numFmtId="0" fontId="5" fillId="0" borderId="14" xfId="0" applyFont="1" applyBorder="1" applyAlignment="1">
      <alignment horizontal="left" wrapText="1"/>
    </xf>
    <xf numFmtId="0" fontId="6" fillId="0" borderId="39" xfId="0" applyFont="1" applyBorder="1" applyAlignment="1">
      <alignment horizontal="right" vertical="center"/>
    </xf>
    <xf numFmtId="0" fontId="22" fillId="2" borderId="3" xfId="0" applyFont="1" applyFill="1" applyBorder="1" applyAlignment="1">
      <alignment horizontal="center" vertical="center"/>
    </xf>
    <xf numFmtId="0" fontId="36" fillId="2" borderId="0" xfId="0" applyFont="1" applyFill="1" applyBorder="1"/>
    <xf numFmtId="0" fontId="31" fillId="2" borderId="3" xfId="0" applyFont="1" applyFill="1" applyBorder="1" applyAlignment="1">
      <alignment horizontal="center"/>
    </xf>
    <xf numFmtId="0" fontId="27" fillId="2" borderId="7" xfId="0" applyFont="1" applyFill="1" applyBorder="1" applyAlignment="1"/>
    <xf numFmtId="0" fontId="27" fillId="2" borderId="0" xfId="0" applyFont="1" applyFill="1" applyBorder="1" applyAlignment="1"/>
    <xf numFmtId="0" fontId="31" fillId="2" borderId="3" xfId="0" applyFont="1" applyFill="1" applyBorder="1" applyAlignment="1">
      <alignment horizontal="left"/>
    </xf>
    <xf numFmtId="0" fontId="27" fillId="2" borderId="1" xfId="0" applyFont="1" applyFill="1" applyBorder="1" applyAlignment="1"/>
    <xf numFmtId="0" fontId="27" fillId="2" borderId="1" xfId="0" applyFont="1" applyFill="1" applyBorder="1"/>
    <xf numFmtId="0" fontId="31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5" fillId="0" borderId="42" xfId="0" applyFont="1" applyBorder="1" applyAlignment="1">
      <alignment horizontal="left"/>
    </xf>
    <xf numFmtId="0" fontId="5" fillId="2" borderId="38" xfId="0" applyFont="1" applyFill="1" applyBorder="1" applyAlignment="1">
      <alignment horizontal="left"/>
    </xf>
    <xf numFmtId="9" fontId="5" fillId="0" borderId="13" xfId="62" applyFont="1" applyBorder="1" applyAlignment="1">
      <alignment horizontal="left"/>
    </xf>
    <xf numFmtId="0" fontId="12" fillId="2" borderId="3" xfId="0" applyFont="1" applyFill="1" applyBorder="1" applyAlignment="1">
      <alignment horizontal="right"/>
    </xf>
    <xf numFmtId="0" fontId="0" fillId="2" borderId="7" xfId="0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5" fillId="2" borderId="7" xfId="0" applyFont="1" applyFill="1" applyBorder="1" applyAlignment="1">
      <alignment horizontal="left" vertical="center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left" indent="7"/>
    </xf>
    <xf numFmtId="0" fontId="12" fillId="2" borderId="1" xfId="0" applyFont="1" applyFill="1" applyBorder="1" applyAlignment="1">
      <alignment horizontal="left" indent="7"/>
    </xf>
    <xf numFmtId="2" fontId="12" fillId="2" borderId="1" xfId="0" applyNumberFormat="1" applyFont="1" applyFill="1" applyBorder="1" applyAlignment="1">
      <alignment vertical="center" wrapText="1"/>
    </xf>
    <xf numFmtId="0" fontId="0" fillId="2" borderId="8" xfId="0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 wrapText="1"/>
    </xf>
    <xf numFmtId="0" fontId="27" fillId="2" borderId="3" xfId="0" applyFont="1" applyFill="1" applyBorder="1"/>
    <xf numFmtId="0" fontId="5" fillId="0" borderId="43" xfId="0" applyFont="1" applyBorder="1" applyAlignment="1">
      <alignment horizontal="left"/>
    </xf>
    <xf numFmtId="0" fontId="5" fillId="0" borderId="4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1" fontId="5" fillId="2" borderId="7" xfId="0" applyNumberFormat="1" applyFont="1" applyFill="1" applyBorder="1"/>
    <xf numFmtId="164" fontId="5" fillId="2" borderId="0" xfId="0" applyNumberFormat="1" applyFont="1" applyFill="1" applyBorder="1"/>
    <xf numFmtId="164" fontId="5" fillId="2" borderId="0" xfId="0" applyNumberFormat="1" applyFont="1" applyFill="1" applyBorder="1" applyAlignment="1">
      <alignment horizontal="center"/>
    </xf>
    <xf numFmtId="2" fontId="12" fillId="2" borderId="3" xfId="0" applyNumberFormat="1" applyFont="1" applyFill="1" applyBorder="1" applyAlignment="1">
      <alignment vertical="center" wrapText="1"/>
    </xf>
    <xf numFmtId="0" fontId="27" fillId="2" borderId="1" xfId="0" applyFont="1" applyFill="1" applyBorder="1" applyAlignment="1">
      <alignment horizontal="center"/>
    </xf>
    <xf numFmtId="0" fontId="27" fillId="2" borderId="8" xfId="0" applyFont="1" applyFill="1" applyBorder="1"/>
    <xf numFmtId="0" fontId="27" fillId="2" borderId="5" xfId="0" applyFont="1" applyFill="1" applyBorder="1"/>
    <xf numFmtId="0" fontId="27" fillId="2" borderId="2" xfId="0" applyFont="1" applyFill="1" applyBorder="1" applyAlignment="1">
      <alignment horizontal="left"/>
    </xf>
    <xf numFmtId="0" fontId="2" fillId="2" borderId="7" xfId="0" applyFont="1" applyFill="1" applyBorder="1"/>
    <xf numFmtId="0" fontId="4" fillId="2" borderId="3" xfId="0" applyFont="1" applyFill="1" applyBorder="1" applyAlignment="1">
      <alignment vertical="center" wrapText="1"/>
    </xf>
    <xf numFmtId="0" fontId="27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left"/>
    </xf>
    <xf numFmtId="0" fontId="5" fillId="2" borderId="13" xfId="0" applyFont="1" applyFill="1" applyBorder="1" applyAlignment="1"/>
    <xf numFmtId="1" fontId="4" fillId="2" borderId="0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0" fillId="2" borderId="2" xfId="0" applyFill="1" applyBorder="1" applyAlignment="1">
      <alignment horizontal="center"/>
    </xf>
    <xf numFmtId="0" fontId="32" fillId="2" borderId="2" xfId="0" applyFont="1" applyFill="1" applyBorder="1" applyAlignment="1">
      <alignment vertical="center"/>
    </xf>
    <xf numFmtId="0" fontId="33" fillId="2" borderId="2" xfId="0" applyFont="1" applyFill="1" applyBorder="1" applyAlignment="1">
      <alignment vertical="center"/>
    </xf>
    <xf numFmtId="0" fontId="3" fillId="2" borderId="7" xfId="0" applyFont="1" applyFill="1" applyBorder="1" applyAlignment="1">
      <alignment wrapText="1"/>
    </xf>
    <xf numFmtId="0" fontId="0" fillId="2" borderId="7" xfId="0" applyFill="1" applyBorder="1"/>
    <xf numFmtId="0" fontId="5" fillId="0" borderId="43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/>
    </xf>
    <xf numFmtId="0" fontId="5" fillId="0" borderId="42" xfId="0" applyFont="1" applyFill="1" applyBorder="1" applyAlignment="1">
      <alignment horizontal="left"/>
    </xf>
    <xf numFmtId="0" fontId="20" fillId="0" borderId="12" xfId="0" applyFont="1" applyBorder="1" applyAlignment="1">
      <alignment horizontal="left" wrapText="1"/>
    </xf>
    <xf numFmtId="0" fontId="20" fillId="2" borderId="7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5" fillId="0" borderId="0" xfId="6" applyFont="1" applyBorder="1" applyAlignment="1">
      <alignment horizontal="center" vertical="center"/>
    </xf>
    <xf numFmtId="2" fontId="5" fillId="0" borderId="0" xfId="6" applyNumberFormat="1" applyFont="1" applyBorder="1" applyAlignment="1">
      <alignment horizontal="center" vertical="center"/>
    </xf>
    <xf numFmtId="1" fontId="5" fillId="0" borderId="0" xfId="6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textRotation="255"/>
    </xf>
    <xf numFmtId="0" fontId="2" fillId="2" borderId="0" xfId="0" applyFont="1" applyFill="1" applyBorder="1"/>
    <xf numFmtId="0" fontId="2" fillId="2" borderId="1" xfId="0" applyFont="1" applyFill="1" applyBorder="1" applyAlignment="1">
      <alignment textRotation="255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20" fillId="2" borderId="0" xfId="0" applyFont="1" applyFill="1" applyBorder="1" applyAlignment="1">
      <alignment wrapText="1"/>
    </xf>
    <xf numFmtId="0" fontId="22" fillId="2" borderId="7" xfId="0" applyFont="1" applyFill="1" applyBorder="1"/>
    <xf numFmtId="0" fontId="31" fillId="2" borderId="7" xfId="0" applyFont="1" applyFill="1" applyBorder="1"/>
    <xf numFmtId="0" fontId="19" fillId="2" borderId="4" xfId="0" applyFont="1" applyFill="1" applyBorder="1"/>
    <xf numFmtId="0" fontId="19" fillId="2" borderId="1" xfId="0" applyFont="1" applyFill="1" applyBorder="1"/>
    <xf numFmtId="0" fontId="12" fillId="2" borderId="1" xfId="0" applyFont="1" applyFill="1" applyBorder="1"/>
    <xf numFmtId="0" fontId="12" fillId="2" borderId="8" xfId="0" applyFont="1" applyFill="1" applyBorder="1" applyAlignment="1">
      <alignment horizontal="center"/>
    </xf>
    <xf numFmtId="0" fontId="5" fillId="0" borderId="17" xfId="0" applyFont="1" applyFill="1" applyBorder="1"/>
    <xf numFmtId="0" fontId="5" fillId="0" borderId="24" xfId="0" applyFont="1" applyFill="1" applyBorder="1"/>
    <xf numFmtId="0" fontId="32" fillId="2" borderId="7" xfId="0" applyFont="1" applyFill="1" applyBorder="1" applyAlignment="1"/>
    <xf numFmtId="0" fontId="33" fillId="2" borderId="0" xfId="0" applyFont="1" applyFill="1" applyBorder="1" applyAlignment="1"/>
    <xf numFmtId="0" fontId="9" fillId="2" borderId="0" xfId="0" applyFont="1" applyFill="1" applyBorder="1"/>
    <xf numFmtId="0" fontId="4" fillId="2" borderId="5" xfId="0" applyFont="1" applyFill="1" applyBorder="1"/>
    <xf numFmtId="0" fontId="38" fillId="2" borderId="2" xfId="0" applyFont="1" applyFill="1" applyBorder="1" applyAlignment="1">
      <alignment horizontal="center"/>
    </xf>
    <xf numFmtId="0" fontId="19" fillId="2" borderId="3" xfId="0" applyFont="1" applyFill="1" applyBorder="1" applyAlignment="1">
      <alignment wrapText="1"/>
    </xf>
    <xf numFmtId="0" fontId="20" fillId="2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/>
    </xf>
    <xf numFmtId="1" fontId="20" fillId="2" borderId="3" xfId="0" applyNumberFormat="1" applyFont="1" applyFill="1" applyBorder="1" applyAlignment="1">
      <alignment horizontal="center"/>
    </xf>
    <xf numFmtId="1" fontId="17" fillId="2" borderId="3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left"/>
    </xf>
    <xf numFmtId="0" fontId="10" fillId="2" borderId="0" xfId="0" applyFont="1" applyFill="1" applyBorder="1" applyAlignment="1">
      <alignment vertical="center" wrapText="1"/>
    </xf>
    <xf numFmtId="0" fontId="31" fillId="2" borderId="0" xfId="0" applyFont="1" applyFill="1"/>
    <xf numFmtId="0" fontId="27" fillId="2" borderId="0" xfId="0" applyFont="1" applyFill="1" applyAlignment="1"/>
    <xf numFmtId="0" fontId="12" fillId="2" borderId="0" xfId="0" applyFont="1" applyFill="1" applyBorder="1" applyAlignment="1">
      <alignment horizontal="right"/>
    </xf>
    <xf numFmtId="0" fontId="37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20" fillId="2" borderId="5" xfId="0" applyFont="1" applyFill="1" applyBorder="1"/>
    <xf numFmtId="0" fontId="20" fillId="2" borderId="2" xfId="0" applyFont="1" applyFill="1" applyBorder="1" applyAlignment="1"/>
    <xf numFmtId="0" fontId="21" fillId="2" borderId="2" xfId="0" applyFont="1" applyFill="1" applyBorder="1" applyAlignment="1">
      <alignment horizontal="center"/>
    </xf>
    <xf numFmtId="1" fontId="21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/>
    <xf numFmtId="0" fontId="28" fillId="2" borderId="2" xfId="0" applyFont="1" applyFill="1" applyBorder="1"/>
    <xf numFmtId="1" fontId="17" fillId="2" borderId="6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center"/>
    </xf>
    <xf numFmtId="1" fontId="5" fillId="2" borderId="15" xfId="0" applyNumberFormat="1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1" fontId="5" fillId="2" borderId="18" xfId="0" applyNumberFormat="1" applyFont="1" applyFill="1" applyBorder="1" applyAlignment="1">
      <alignment horizontal="center"/>
    </xf>
    <xf numFmtId="1" fontId="31" fillId="0" borderId="19" xfId="0" applyNumberFormat="1" applyFont="1" applyBorder="1" applyAlignment="1">
      <alignment horizontal="center" vertical="center"/>
    </xf>
    <xf numFmtId="1" fontId="31" fillId="0" borderId="3" xfId="0" applyNumberFormat="1" applyFont="1" applyBorder="1" applyAlignment="1">
      <alignment horizontal="center" vertical="center"/>
    </xf>
    <xf numFmtId="1" fontId="5" fillId="0" borderId="8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19" fillId="2" borderId="8" xfId="0" applyFont="1" applyFill="1" applyBorder="1"/>
    <xf numFmtId="1" fontId="5" fillId="0" borderId="13" xfId="0" applyNumberFormat="1" applyFont="1" applyFill="1" applyBorder="1" applyAlignment="1">
      <alignment horizontal="center" vertical="center"/>
    </xf>
    <xf numFmtId="1" fontId="5" fillId="0" borderId="42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/>
    </xf>
    <xf numFmtId="1" fontId="6" fillId="0" borderId="0" xfId="0" applyNumberFormat="1" applyFont="1" applyFill="1" applyAlignment="1">
      <alignment horizontal="center" vertical="center"/>
    </xf>
    <xf numFmtId="0" fontId="19" fillId="0" borderId="5" xfId="0" applyFont="1" applyFill="1" applyBorder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0" fillId="0" borderId="6" xfId="0" applyFill="1" applyBorder="1"/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0" fillId="0" borderId="3" xfId="0" applyFill="1" applyBorder="1"/>
    <xf numFmtId="0" fontId="5" fillId="0" borderId="13" xfId="0" applyFont="1" applyFill="1" applyBorder="1" applyAlignment="1">
      <alignment vertical="center" wrapText="1"/>
    </xf>
    <xf numFmtId="0" fontId="5" fillId="0" borderId="14" xfId="0" quotePrefix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1" fontId="6" fillId="0" borderId="2" xfId="0" applyNumberFormat="1" applyFont="1" applyFill="1" applyBorder="1" applyAlignment="1">
      <alignment horizontal="left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left"/>
    </xf>
    <xf numFmtId="0" fontId="31" fillId="0" borderId="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center" vertical="center"/>
    </xf>
    <xf numFmtId="1" fontId="5" fillId="0" borderId="17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1" fillId="0" borderId="3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0" fontId="31" fillId="0" borderId="34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left"/>
    </xf>
    <xf numFmtId="0" fontId="5" fillId="0" borderId="25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/>
    </xf>
    <xf numFmtId="0" fontId="31" fillId="0" borderId="37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1" fontId="6" fillId="0" borderId="7" xfId="0" applyNumberFormat="1" applyFont="1" applyFill="1" applyBorder="1" applyAlignment="1">
      <alignment horizontal="left"/>
    </xf>
    <xf numFmtId="167" fontId="5" fillId="0" borderId="0" xfId="0" applyNumberFormat="1" applyFont="1" applyFill="1" applyBorder="1" applyAlignment="1">
      <alignment horizontal="center" vertical="center"/>
    </xf>
    <xf numFmtId="1" fontId="5" fillId="0" borderId="15" xfId="0" applyNumberFormat="1" applyFont="1" applyFill="1" applyBorder="1" applyAlignment="1">
      <alignment horizontal="center" vertical="center"/>
    </xf>
    <xf numFmtId="1" fontId="31" fillId="0" borderId="3" xfId="0" applyNumberFormat="1" applyFont="1" applyFill="1" applyBorder="1" applyAlignment="1">
      <alignment horizontal="center"/>
    </xf>
    <xf numFmtId="0" fontId="12" fillId="0" borderId="3" xfId="0" applyFont="1" applyFill="1" applyBorder="1"/>
    <xf numFmtId="0" fontId="5" fillId="0" borderId="7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/>
    </xf>
    <xf numFmtId="1" fontId="5" fillId="0" borderId="2" xfId="0" applyNumberFormat="1" applyFont="1" applyFill="1" applyBorder="1" applyAlignment="1">
      <alignment horizontal="center"/>
    </xf>
    <xf numFmtId="0" fontId="31" fillId="0" borderId="5" xfId="0" applyFont="1" applyFill="1" applyBorder="1" applyAlignment="1">
      <alignment horizontal="center"/>
    </xf>
    <xf numFmtId="0" fontId="31" fillId="0" borderId="2" xfId="0" applyFont="1" applyFill="1" applyBorder="1"/>
    <xf numFmtId="0" fontId="27" fillId="0" borderId="2" xfId="0" applyFont="1" applyFill="1" applyBorder="1"/>
    <xf numFmtId="0" fontId="31" fillId="0" borderId="2" xfId="0" applyFont="1" applyFill="1" applyBorder="1" applyAlignment="1">
      <alignment horizontal="center"/>
    </xf>
    <xf numFmtId="0" fontId="31" fillId="0" borderId="14" xfId="0" applyFont="1" applyFill="1" applyBorder="1" applyAlignment="1">
      <alignment horizontal="center"/>
    </xf>
    <xf numFmtId="0" fontId="27" fillId="0" borderId="7" xfId="0" applyFont="1" applyFill="1" applyBorder="1"/>
    <xf numFmtId="0" fontId="27" fillId="0" borderId="0" xfId="0" applyFont="1" applyFill="1" applyBorder="1"/>
    <xf numFmtId="0" fontId="27" fillId="0" borderId="3" xfId="0" applyFont="1" applyFill="1" applyBorder="1" applyAlignment="1">
      <alignment horizontal="center"/>
    </xf>
    <xf numFmtId="1" fontId="31" fillId="0" borderId="0" xfId="0" applyNumberFormat="1" applyFont="1" applyFill="1" applyBorder="1" applyAlignment="1">
      <alignment horizontal="center"/>
    </xf>
    <xf numFmtId="1" fontId="31" fillId="0" borderId="13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27" fillId="0" borderId="4" xfId="0" applyFont="1" applyFill="1" applyBorder="1"/>
    <xf numFmtId="0" fontId="27" fillId="0" borderId="1" xfId="0" applyFont="1" applyFill="1" applyBorder="1"/>
    <xf numFmtId="0" fontId="27" fillId="0" borderId="8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" fontId="31" fillId="0" borderId="1" xfId="0" applyNumberFormat="1" applyFont="1" applyFill="1" applyBorder="1" applyAlignment="1">
      <alignment horizontal="center"/>
    </xf>
    <xf numFmtId="1" fontId="31" fillId="0" borderId="1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31" fillId="0" borderId="7" xfId="0" applyFont="1" applyFill="1" applyBorder="1" applyAlignment="1">
      <alignment horizontal="center"/>
    </xf>
    <xf numFmtId="0" fontId="31" fillId="0" borderId="0" xfId="0" applyFont="1" applyFill="1" applyBorder="1"/>
    <xf numFmtId="0" fontId="31" fillId="0" borderId="13" xfId="0" applyFont="1" applyFill="1" applyBorder="1"/>
    <xf numFmtId="0" fontId="5" fillId="0" borderId="7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wrapText="1"/>
    </xf>
    <xf numFmtId="1" fontId="3" fillId="0" borderId="12" xfId="0" applyNumberFormat="1" applyFont="1" applyFill="1" applyBorder="1" applyAlignment="1">
      <alignment horizontal="center"/>
    </xf>
    <xf numFmtId="1" fontId="3" fillId="0" borderId="11" xfId="0" applyNumberFormat="1" applyFont="1" applyFill="1" applyBorder="1" applyAlignment="1">
      <alignment horizontal="center"/>
    </xf>
    <xf numFmtId="0" fontId="0" fillId="0" borderId="8" xfId="0" applyFill="1" applyBorder="1"/>
    <xf numFmtId="167" fontId="5" fillId="0" borderId="18" xfId="0" applyNumberFormat="1" applyFont="1" applyFill="1" applyBorder="1" applyAlignment="1">
      <alignment horizontal="center" vertical="center"/>
    </xf>
    <xf numFmtId="1" fontId="5" fillId="0" borderId="18" xfId="0" applyNumberFormat="1" applyFont="1" applyFill="1" applyBorder="1" applyAlignment="1">
      <alignment horizontal="center" vertical="center"/>
    </xf>
    <xf numFmtId="0" fontId="31" fillId="0" borderId="18" xfId="0" applyFont="1" applyFill="1" applyBorder="1"/>
    <xf numFmtId="0" fontId="31" fillId="0" borderId="19" xfId="0" applyFont="1" applyFill="1" applyBorder="1" applyAlignment="1">
      <alignment horizontal="center"/>
    </xf>
    <xf numFmtId="1" fontId="31" fillId="0" borderId="18" xfId="0" applyNumberFormat="1" applyFont="1" applyFill="1" applyBorder="1" applyAlignment="1">
      <alignment horizontal="center"/>
    </xf>
    <xf numFmtId="1" fontId="31" fillId="0" borderId="32" xfId="0" applyNumberFormat="1" applyFont="1" applyFill="1" applyBorder="1" applyAlignment="1">
      <alignment horizontal="center"/>
    </xf>
    <xf numFmtId="1" fontId="31" fillId="0" borderId="34" xfId="0" applyNumberFormat="1" applyFont="1" applyFill="1" applyBorder="1" applyAlignment="1">
      <alignment horizontal="center"/>
    </xf>
    <xf numFmtId="167" fontId="5" fillId="0" borderId="25" xfId="0" applyNumberFormat="1" applyFont="1" applyFill="1" applyBorder="1" applyAlignment="1">
      <alignment horizontal="center" vertical="center"/>
    </xf>
    <xf numFmtId="1" fontId="5" fillId="0" borderId="25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31" fillId="0" borderId="25" xfId="0" applyFont="1" applyFill="1" applyBorder="1"/>
    <xf numFmtId="0" fontId="31" fillId="0" borderId="26" xfId="0" applyFont="1" applyFill="1" applyBorder="1" applyAlignment="1">
      <alignment horizontal="center"/>
    </xf>
    <xf numFmtId="1" fontId="31" fillId="0" borderId="26" xfId="0" applyNumberFormat="1" applyFont="1" applyFill="1" applyBorder="1" applyAlignment="1">
      <alignment horizontal="center"/>
    </xf>
    <xf numFmtId="1" fontId="31" fillId="0" borderId="37" xfId="0" applyNumberFormat="1" applyFont="1" applyFill="1" applyBorder="1" applyAlignment="1">
      <alignment horizontal="center"/>
    </xf>
    <xf numFmtId="167" fontId="31" fillId="0" borderId="3" xfId="0" applyNumberFormat="1" applyFont="1" applyFill="1" applyBorder="1" applyAlignment="1">
      <alignment horizontal="center"/>
    </xf>
    <xf numFmtId="167" fontId="5" fillId="0" borderId="14" xfId="0" applyNumberFormat="1" applyFont="1" applyFill="1" applyBorder="1" applyAlignment="1">
      <alignment horizontal="center" vertical="center"/>
    </xf>
    <xf numFmtId="167" fontId="5" fillId="0" borderId="15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0" fontId="27" fillId="0" borderId="13" xfId="0" applyFont="1" applyFill="1" applyBorder="1"/>
    <xf numFmtId="0" fontId="31" fillId="0" borderId="13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24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12" fillId="0" borderId="7" xfId="0" applyFont="1" applyFill="1" applyBorder="1"/>
    <xf numFmtId="0" fontId="24" fillId="0" borderId="0" xfId="0" applyFont="1" applyFill="1" applyBorder="1" applyAlignment="1">
      <alignment vertical="center"/>
    </xf>
    <xf numFmtId="2" fontId="12" fillId="0" borderId="0" xfId="0" applyNumberFormat="1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left" indent="7"/>
    </xf>
    <xf numFmtId="0" fontId="31" fillId="0" borderId="0" xfId="0" applyFont="1" applyFill="1" applyBorder="1" applyAlignment="1">
      <alignment horizontal="left"/>
    </xf>
    <xf numFmtId="0" fontId="12" fillId="0" borderId="4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/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39" fillId="0" borderId="31" xfId="0" applyFont="1" applyFill="1" applyBorder="1" applyAlignment="1">
      <alignment wrapText="1"/>
    </xf>
    <xf numFmtId="0" fontId="40" fillId="0" borderId="32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8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0" fontId="39" fillId="0" borderId="33" xfId="0" applyFont="1" applyFill="1" applyBorder="1" applyAlignment="1">
      <alignment wrapText="1"/>
    </xf>
    <xf numFmtId="0" fontId="40" fillId="0" borderId="48" xfId="0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/>
    </xf>
    <xf numFmtId="0" fontId="40" fillId="0" borderId="45" xfId="0" applyFont="1" applyFill="1" applyBorder="1" applyAlignment="1">
      <alignment horizontal="center" wrapText="1"/>
    </xf>
    <xf numFmtId="0" fontId="40" fillId="0" borderId="6" xfId="0" applyFont="1" applyFill="1" applyBorder="1" applyAlignment="1">
      <alignment horizontal="center"/>
    </xf>
    <xf numFmtId="0" fontId="40" fillId="0" borderId="49" xfId="0" applyFont="1" applyFill="1" applyBorder="1"/>
    <xf numFmtId="0" fontId="40" fillId="0" borderId="0" xfId="0" applyFont="1" applyFill="1" applyBorder="1"/>
    <xf numFmtId="0" fontId="42" fillId="0" borderId="45" xfId="0" applyFont="1" applyFill="1" applyBorder="1" applyAlignment="1">
      <alignment vertical="center" wrapText="1"/>
    </xf>
    <xf numFmtId="0" fontId="43" fillId="0" borderId="2" xfId="0" applyFont="1" applyFill="1" applyBorder="1" applyAlignment="1">
      <alignment horizontal="center" wrapText="1"/>
    </xf>
    <xf numFmtId="0" fontId="40" fillId="0" borderId="46" xfId="0" applyFont="1" applyFill="1" applyBorder="1"/>
    <xf numFmtId="0" fontId="40" fillId="0" borderId="0" xfId="0" applyFont="1" applyFill="1"/>
    <xf numFmtId="0" fontId="43" fillId="0" borderId="33" xfId="0" applyFont="1" applyFill="1" applyBorder="1" applyAlignment="1">
      <alignment horizontal="left" wrapText="1"/>
    </xf>
    <xf numFmtId="0" fontId="40" fillId="0" borderId="0" xfId="0" applyFont="1" applyFill="1" applyBorder="1" applyAlignment="1">
      <alignment horizontal="center"/>
    </xf>
    <xf numFmtId="0" fontId="40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43" fillId="0" borderId="47" xfId="0" applyFont="1" applyFill="1" applyBorder="1" applyAlignment="1">
      <alignment horizontal="left" wrapText="1"/>
    </xf>
    <xf numFmtId="0" fontId="40" fillId="0" borderId="1" xfId="0" applyFont="1" applyFill="1" applyBorder="1" applyAlignment="1">
      <alignment horizontal="center"/>
    </xf>
    <xf numFmtId="0" fontId="43" fillId="0" borderId="33" xfId="0" applyFont="1" applyFill="1" applyBorder="1" applyAlignment="1">
      <alignment wrapText="1"/>
    </xf>
    <xf numFmtId="0" fontId="40" fillId="0" borderId="34" xfId="0" applyFont="1" applyFill="1" applyBorder="1"/>
    <xf numFmtId="0" fontId="44" fillId="0" borderId="2" xfId="0" applyFont="1" applyFill="1" applyBorder="1" applyAlignment="1">
      <alignment horizontal="center" vertical="center" wrapText="1"/>
    </xf>
    <xf numFmtId="0" fontId="39" fillId="0" borderId="46" xfId="0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/>
    </xf>
    <xf numFmtId="0" fontId="46" fillId="0" borderId="46" xfId="0" applyFont="1" applyFill="1" applyBorder="1"/>
    <xf numFmtId="0" fontId="40" fillId="0" borderId="34" xfId="0" applyFont="1" applyFill="1" applyBorder="1" applyAlignment="1">
      <alignment horizontal="center"/>
    </xf>
    <xf numFmtId="0" fontId="39" fillId="0" borderId="0" xfId="0" applyFont="1" applyFill="1" applyBorder="1" applyAlignment="1">
      <alignment vertical="center" wrapText="1"/>
    </xf>
    <xf numFmtId="0" fontId="40" fillId="0" borderId="2" xfId="0" applyFont="1" applyFill="1" applyBorder="1" applyAlignment="1">
      <alignment horizontal="center" wrapText="1"/>
    </xf>
    <xf numFmtId="0" fontId="40" fillId="0" borderId="48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34" xfId="0" applyFont="1" applyFill="1" applyBorder="1" applyAlignment="1">
      <alignment horizontal="left" vertical="center"/>
    </xf>
    <xf numFmtId="0" fontId="43" fillId="0" borderId="33" xfId="0" applyFont="1" applyFill="1" applyBorder="1" applyAlignment="1">
      <alignment horizontal="left" vertical="center" wrapText="1"/>
    </xf>
    <xf numFmtId="0" fontId="48" fillId="0" borderId="5" xfId="0" applyFont="1" applyFill="1" applyBorder="1"/>
    <xf numFmtId="0" fontId="46" fillId="0" borderId="0" xfId="0" applyFont="1" applyFill="1" applyBorder="1"/>
    <xf numFmtId="0" fontId="40" fillId="0" borderId="34" xfId="0" applyFont="1" applyFill="1" applyBorder="1" applyAlignment="1">
      <alignment vertical="center" wrapText="1"/>
    </xf>
    <xf numFmtId="0" fontId="40" fillId="0" borderId="33" xfId="0" applyFont="1" applyFill="1" applyBorder="1" applyAlignment="1">
      <alignment wrapText="1"/>
    </xf>
    <xf numFmtId="0" fontId="40" fillId="0" borderId="0" xfId="0" applyFont="1" applyFill="1" applyBorder="1" applyAlignment="1">
      <alignment vertical="center" wrapText="1"/>
    </xf>
    <xf numFmtId="0" fontId="46" fillId="0" borderId="7" xfId="0" applyFont="1" applyFill="1" applyBorder="1"/>
    <xf numFmtId="0" fontId="45" fillId="0" borderId="33" xfId="0" applyFont="1" applyFill="1" applyBorder="1" applyAlignment="1">
      <alignment wrapText="1"/>
    </xf>
    <xf numFmtId="0" fontId="46" fillId="0" borderId="4" xfId="0" applyFont="1" applyFill="1" applyBorder="1"/>
    <xf numFmtId="0" fontId="40" fillId="0" borderId="34" xfId="0" applyFont="1" applyFill="1" applyBorder="1" applyAlignment="1">
      <alignment horizontal="center" vertical="center"/>
    </xf>
    <xf numFmtId="0" fontId="40" fillId="0" borderId="48" xfId="0" applyFont="1" applyFill="1" applyBorder="1"/>
    <xf numFmtId="0" fontId="46" fillId="0" borderId="2" xfId="0" applyFont="1" applyFill="1" applyBorder="1" applyAlignment="1">
      <alignment horizontal="center" wrapText="1"/>
    </xf>
    <xf numFmtId="0" fontId="44" fillId="0" borderId="33" xfId="0" applyFont="1" applyFill="1" applyBorder="1" applyAlignment="1">
      <alignment wrapText="1"/>
    </xf>
    <xf numFmtId="0" fontId="44" fillId="0" borderId="2" xfId="0" applyFont="1" applyFill="1" applyBorder="1" applyAlignment="1">
      <alignment wrapText="1"/>
    </xf>
    <xf numFmtId="0" fontId="44" fillId="0" borderId="1" xfId="0" applyFont="1" applyFill="1" applyBorder="1" applyAlignment="1">
      <alignment wrapText="1"/>
    </xf>
    <xf numFmtId="0" fontId="44" fillId="0" borderId="0" xfId="0" applyFont="1" applyFill="1" applyBorder="1" applyAlignment="1">
      <alignment wrapText="1"/>
    </xf>
    <xf numFmtId="0" fontId="40" fillId="0" borderId="34" xfId="0" applyFont="1" applyFill="1" applyBorder="1" applyAlignment="1">
      <alignment wrapText="1"/>
    </xf>
    <xf numFmtId="0" fontId="40" fillId="0" borderId="0" xfId="0" applyFont="1" applyFill="1" applyAlignment="1">
      <alignment horizontal="center"/>
    </xf>
    <xf numFmtId="0" fontId="40" fillId="0" borderId="34" xfId="0" applyFont="1" applyFill="1" applyBorder="1" applyAlignment="1">
      <alignment horizontal="center" vertical="center" wrapText="1"/>
    </xf>
    <xf numFmtId="0" fontId="47" fillId="0" borderId="50" xfId="0" applyFont="1" applyFill="1" applyBorder="1" applyAlignment="1">
      <alignment vertical="center" wrapText="1"/>
    </xf>
    <xf numFmtId="0" fontId="44" fillId="0" borderId="11" xfId="0" applyFont="1" applyFill="1" applyBorder="1" applyAlignment="1">
      <alignment wrapText="1"/>
    </xf>
    <xf numFmtId="0" fontId="39" fillId="0" borderId="0" xfId="0" applyFont="1" applyFill="1" applyAlignment="1"/>
    <xf numFmtId="0" fontId="42" fillId="0" borderId="33" xfId="0" applyFont="1" applyFill="1" applyBorder="1" applyAlignment="1">
      <alignment wrapText="1"/>
    </xf>
    <xf numFmtId="0" fontId="0" fillId="0" borderId="6" xfId="0" applyFill="1" applyBorder="1" applyAlignment="1">
      <alignment vertical="center"/>
    </xf>
    <xf numFmtId="0" fontId="3" fillId="0" borderId="7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right"/>
    </xf>
    <xf numFmtId="1" fontId="7" fillId="0" borderId="38" xfId="0" applyNumberFormat="1" applyFont="1" applyFill="1" applyBorder="1" applyAlignment="1">
      <alignment horizontal="center" vertical="center"/>
    </xf>
    <xf numFmtId="1" fontId="5" fillId="0" borderId="14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right"/>
    </xf>
    <xf numFmtId="0" fontId="5" fillId="0" borderId="2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left"/>
    </xf>
    <xf numFmtId="0" fontId="5" fillId="0" borderId="12" xfId="0" applyFont="1" applyFill="1" applyBorder="1" applyAlignment="1"/>
    <xf numFmtId="0" fontId="5" fillId="0" borderId="9" xfId="0" applyFont="1" applyFill="1" applyBorder="1" applyAlignment="1"/>
    <xf numFmtId="1" fontId="3" fillId="0" borderId="9" xfId="0" applyNumberFormat="1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wrapText="1"/>
    </xf>
    <xf numFmtId="0" fontId="40" fillId="0" borderId="47" xfId="0" applyFont="1" applyFill="1" applyBorder="1" applyAlignment="1">
      <alignment wrapText="1"/>
    </xf>
    <xf numFmtId="0" fontId="43" fillId="0" borderId="45" xfId="0" applyFont="1" applyFill="1" applyBorder="1" applyAlignment="1">
      <alignment horizontal="left" wrapText="1"/>
    </xf>
    <xf numFmtId="0" fontId="40" fillId="0" borderId="2" xfId="0" applyFont="1" applyFill="1" applyBorder="1" applyAlignment="1">
      <alignment horizontal="center"/>
    </xf>
    <xf numFmtId="0" fontId="43" fillId="0" borderId="47" xfId="0" applyFont="1" applyFill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10" fillId="0" borderId="33" xfId="0" applyFont="1" applyFill="1" applyBorder="1" applyAlignment="1">
      <alignment horizontal="left" vertical="center" wrapText="1"/>
    </xf>
    <xf numFmtId="0" fontId="10" fillId="0" borderId="34" xfId="0" applyFont="1" applyFill="1" applyBorder="1" applyAlignment="1">
      <alignment horizontal="left" vertical="center" wrapText="1"/>
    </xf>
    <xf numFmtId="0" fontId="40" fillId="0" borderId="52" xfId="0" applyFont="1" applyFill="1" applyBorder="1" applyAlignment="1">
      <alignment horizontal="left" wrapText="1"/>
    </xf>
    <xf numFmtId="0" fontId="40" fillId="0" borderId="53" xfId="0" applyFont="1" applyFill="1" applyBorder="1" applyAlignment="1">
      <alignment horizontal="left" wrapText="1"/>
    </xf>
    <xf numFmtId="0" fontId="40" fillId="0" borderId="54" xfId="0" applyFont="1" applyFill="1" applyBorder="1" applyAlignment="1">
      <alignment horizontal="left" wrapText="1"/>
    </xf>
    <xf numFmtId="0" fontId="40" fillId="0" borderId="33" xfId="0" applyFont="1" applyFill="1" applyBorder="1" applyAlignment="1">
      <alignment horizontal="center" wrapText="1"/>
    </xf>
    <xf numFmtId="0" fontId="40" fillId="0" borderId="0" xfId="0" applyFont="1" applyFill="1" applyBorder="1" applyAlignment="1">
      <alignment horizontal="center" wrapText="1"/>
    </xf>
    <xf numFmtId="0" fontId="49" fillId="0" borderId="5" xfId="0" applyFont="1" applyFill="1" applyBorder="1" applyAlignment="1">
      <alignment horizontal="center"/>
    </xf>
    <xf numFmtId="0" fontId="49" fillId="0" borderId="6" xfId="0" applyFont="1" applyFill="1" applyBorder="1" applyAlignment="1">
      <alignment horizontal="center"/>
    </xf>
    <xf numFmtId="0" fontId="40" fillId="0" borderId="50" xfId="0" applyFont="1" applyFill="1" applyBorder="1" applyAlignment="1">
      <alignment horizontal="left" wrapText="1"/>
    </xf>
    <xf numFmtId="0" fontId="40" fillId="0" borderId="10" xfId="0" applyFont="1" applyFill="1" applyBorder="1" applyAlignment="1">
      <alignment horizontal="left" wrapText="1"/>
    </xf>
    <xf numFmtId="0" fontId="40" fillId="0" borderId="51" xfId="0" applyFont="1" applyFill="1" applyBorder="1" applyAlignment="1">
      <alignment horizontal="left" wrapText="1"/>
    </xf>
    <xf numFmtId="0" fontId="46" fillId="0" borderId="4" xfId="0" applyFont="1" applyFill="1" applyBorder="1" applyAlignment="1">
      <alignment horizontal="left" vertical="center" wrapText="1"/>
    </xf>
    <xf numFmtId="0" fontId="46" fillId="0" borderId="8" xfId="0" applyFont="1" applyFill="1" applyBorder="1" applyAlignment="1">
      <alignment horizontal="left" vertical="center" wrapText="1"/>
    </xf>
    <xf numFmtId="0" fontId="46" fillId="0" borderId="7" xfId="0" applyFont="1" applyFill="1" applyBorder="1" applyAlignment="1">
      <alignment horizontal="left" vertical="center" wrapText="1"/>
    </xf>
    <xf numFmtId="0" fontId="46" fillId="0" borderId="3" xfId="0" applyFont="1" applyFill="1" applyBorder="1" applyAlignment="1">
      <alignment horizontal="left" vertical="center" wrapText="1"/>
    </xf>
    <xf numFmtId="0" fontId="46" fillId="0" borderId="5" xfId="0" applyFont="1" applyFill="1" applyBorder="1" applyAlignment="1">
      <alignment horizontal="left"/>
    </xf>
    <xf numFmtId="0" fontId="46" fillId="0" borderId="6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24" fillId="0" borderId="33" xfId="0" applyFont="1" applyFill="1" applyBorder="1" applyAlignment="1">
      <alignment horizontal="center" wrapText="1"/>
    </xf>
    <xf numFmtId="0" fontId="24" fillId="0" borderId="34" xfId="0" applyFont="1" applyFill="1" applyBorder="1" applyAlignment="1">
      <alignment horizontal="center" wrapText="1"/>
    </xf>
    <xf numFmtId="0" fontId="53" fillId="0" borderId="0" xfId="0" applyFont="1" applyFill="1" applyAlignment="1">
      <alignment horizontal="center" vertical="center" wrapText="1"/>
    </xf>
    <xf numFmtId="0" fontId="54" fillId="0" borderId="0" xfId="0" applyFont="1" applyFill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40" fillId="0" borderId="34" xfId="0" applyFont="1" applyFill="1" applyBorder="1" applyAlignment="1">
      <alignment horizontal="center" vertical="center" wrapText="1"/>
    </xf>
    <xf numFmtId="0" fontId="39" fillId="0" borderId="34" xfId="0" applyFont="1" applyFill="1" applyBorder="1" applyAlignment="1">
      <alignment horizontal="center" vertical="center" wrapText="1"/>
    </xf>
    <xf numFmtId="0" fontId="39" fillId="0" borderId="48" xfId="0" applyFont="1" applyFill="1" applyBorder="1" applyAlignment="1">
      <alignment horizontal="center" vertical="center" wrapText="1"/>
    </xf>
    <xf numFmtId="0" fontId="39" fillId="0" borderId="34" xfId="0" applyFont="1" applyFill="1" applyBorder="1" applyAlignment="1">
      <alignment wrapText="1"/>
    </xf>
    <xf numFmtId="0" fontId="40" fillId="0" borderId="48" xfId="0" applyFont="1" applyFill="1" applyBorder="1" applyAlignment="1">
      <alignment horizontal="center" vertical="center" wrapText="1"/>
    </xf>
    <xf numFmtId="0" fontId="39" fillId="0" borderId="48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1" fillId="0" borderId="5" xfId="0" applyFont="1" applyFill="1" applyBorder="1" applyAlignment="1">
      <alignment horizontal="center" vertical="center"/>
    </xf>
    <xf numFmtId="0" fontId="51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0" fillId="0" borderId="9" xfId="0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/>
    </xf>
    <xf numFmtId="1" fontId="12" fillId="0" borderId="13" xfId="0" applyNumberFormat="1" applyFont="1" applyFill="1" applyBorder="1" applyAlignment="1">
      <alignment horizontal="center" vertical="center"/>
    </xf>
    <xf numFmtId="1" fontId="12" fillId="0" borderId="42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left" vertical="center" wrapText="1"/>
    </xf>
    <xf numFmtId="1" fontId="5" fillId="0" borderId="19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5" fillId="0" borderId="26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/>
    </xf>
    <xf numFmtId="1" fontId="5" fillId="0" borderId="43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1" fontId="5" fillId="0" borderId="42" xfId="0" applyNumberFormat="1" applyFont="1" applyFill="1" applyBorder="1" applyAlignment="1">
      <alignment horizontal="center" vertical="center"/>
    </xf>
    <xf numFmtId="0" fontId="51" fillId="2" borderId="5" xfId="0" applyFont="1" applyFill="1" applyBorder="1" applyAlignment="1">
      <alignment horizontal="center"/>
    </xf>
    <xf numFmtId="0" fontId="51" fillId="2" borderId="2" xfId="0" applyFont="1" applyFill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3" fillId="2" borderId="7" xfId="0" applyFont="1" applyFill="1" applyBorder="1" applyAlignment="1"/>
    <xf numFmtId="0" fontId="4" fillId="2" borderId="0" xfId="0" applyFont="1" applyFill="1" applyBorder="1" applyAlignment="1"/>
    <xf numFmtId="0" fontId="5" fillId="2" borderId="7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4" borderId="5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6" fillId="0" borderId="10" xfId="0" applyFont="1" applyBorder="1" applyAlignment="1">
      <alignment horizontal="center"/>
    </xf>
    <xf numFmtId="2" fontId="12" fillId="2" borderId="0" xfId="0" applyNumberFormat="1" applyFont="1" applyFill="1" applyBorder="1" applyAlignment="1">
      <alignment horizontal="left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" fontId="5" fillId="0" borderId="43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1" fontId="5" fillId="0" borderId="42" xfId="0" applyNumberFormat="1" applyFont="1" applyBorder="1" applyAlignment="1">
      <alignment horizontal="center" vertical="center"/>
    </xf>
    <xf numFmtId="1" fontId="12" fillId="0" borderId="20" xfId="0" applyNumberFormat="1" applyFont="1" applyBorder="1" applyAlignment="1">
      <alignment horizontal="center" vertical="center"/>
    </xf>
    <xf numFmtId="1" fontId="12" fillId="0" borderId="22" xfId="0" applyNumberFormat="1" applyFont="1" applyBorder="1" applyAlignment="1">
      <alignment horizontal="center" vertical="center"/>
    </xf>
    <xf numFmtId="1" fontId="12" fillId="0" borderId="27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12" fillId="2" borderId="7" xfId="0" applyNumberFormat="1" applyFont="1" applyFill="1" applyBorder="1" applyAlignment="1">
      <alignment horizontal="left" vertical="center" wrapText="1"/>
    </xf>
    <xf numFmtId="2" fontId="12" fillId="2" borderId="3" xfId="0" applyNumberFormat="1" applyFont="1" applyFill="1" applyBorder="1" applyAlignment="1">
      <alignment horizontal="left" vertical="center" wrapText="1"/>
    </xf>
    <xf numFmtId="2" fontId="12" fillId="2" borderId="4" xfId="0" applyNumberFormat="1" applyFont="1" applyFill="1" applyBorder="1" applyAlignment="1">
      <alignment horizontal="left" vertical="center" wrapText="1"/>
    </xf>
    <xf numFmtId="2" fontId="12" fillId="2" borderId="1" xfId="0" applyNumberFormat="1" applyFont="1" applyFill="1" applyBorder="1" applyAlignment="1">
      <alignment horizontal="left" vertical="center" wrapText="1"/>
    </xf>
    <xf numFmtId="2" fontId="12" fillId="2" borderId="8" xfId="0" applyNumberFormat="1" applyFont="1" applyFill="1" applyBorder="1" applyAlignment="1">
      <alignment horizontal="left" vertical="center" wrapText="1"/>
    </xf>
    <xf numFmtId="0" fontId="31" fillId="2" borderId="7" xfId="0" applyFont="1" applyFill="1" applyBorder="1" applyAlignment="1">
      <alignment horizontal="left" wrapText="1"/>
    </xf>
    <xf numFmtId="0" fontId="31" fillId="2" borderId="0" xfId="0" applyFont="1" applyFill="1" applyBorder="1" applyAlignment="1">
      <alignment horizontal="left" wrapText="1"/>
    </xf>
    <xf numFmtId="0" fontId="31" fillId="2" borderId="3" xfId="0" applyFont="1" applyFill="1" applyBorder="1" applyAlignment="1">
      <alignment horizontal="left" wrapText="1"/>
    </xf>
    <xf numFmtId="0" fontId="31" fillId="2" borderId="4" xfId="0" applyFont="1" applyFill="1" applyBorder="1" applyAlignment="1">
      <alignment horizontal="left" wrapText="1"/>
    </xf>
    <xf numFmtId="0" fontId="31" fillId="2" borderId="1" xfId="0" applyFont="1" applyFill="1" applyBorder="1" applyAlignment="1">
      <alignment horizontal="left" wrapText="1"/>
    </xf>
    <xf numFmtId="0" fontId="31" fillId="2" borderId="8" xfId="0" applyFont="1" applyFill="1" applyBorder="1" applyAlignment="1">
      <alignment horizontal="left" wrapText="1"/>
    </xf>
    <xf numFmtId="1" fontId="5" fillId="0" borderId="14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35" fillId="2" borderId="9" xfId="0" applyFont="1" applyFill="1" applyBorder="1" applyAlignment="1">
      <alignment horizontal="center" wrapText="1"/>
    </xf>
    <xf numFmtId="0" fontId="35" fillId="2" borderId="2" xfId="0" applyFont="1" applyFill="1" applyBorder="1" applyAlignment="1">
      <alignment horizontal="center" wrapText="1"/>
    </xf>
    <xf numFmtId="0" fontId="35" fillId="2" borderId="6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vertical="top" wrapText="1"/>
    </xf>
    <xf numFmtId="0" fontId="6" fillId="0" borderId="40" xfId="0" applyFont="1" applyBorder="1" applyAlignment="1">
      <alignment horizontal="center" vertical="center"/>
    </xf>
    <xf numFmtId="1" fontId="6" fillId="0" borderId="39" xfId="0" applyNumberFormat="1" applyFont="1" applyFill="1" applyBorder="1" applyAlignment="1">
      <alignment horizontal="right" vertical="center"/>
    </xf>
    <xf numFmtId="1" fontId="6" fillId="0" borderId="40" xfId="0" applyNumberFormat="1" applyFont="1" applyFill="1" applyBorder="1" applyAlignment="1">
      <alignment horizontal="right" vertical="center"/>
    </xf>
    <xf numFmtId="0" fontId="35" fillId="2" borderId="10" xfId="0" applyFont="1" applyFill="1" applyBorder="1" applyAlignment="1">
      <alignment horizontal="center" wrapText="1"/>
    </xf>
    <xf numFmtId="0" fontId="35" fillId="2" borderId="11" xfId="0" applyFont="1" applyFill="1" applyBorder="1" applyAlignment="1">
      <alignment horizontal="center" wrapText="1"/>
    </xf>
    <xf numFmtId="0" fontId="31" fillId="2" borderId="0" xfId="0" applyFont="1" applyFill="1" applyBorder="1" applyAlignment="1">
      <alignment horizontal="left" vertical="center" wrapText="1"/>
    </xf>
    <xf numFmtId="0" fontId="31" fillId="2" borderId="3" xfId="0" applyFont="1" applyFill="1" applyBorder="1" applyAlignment="1">
      <alignment horizontal="left" vertical="center" wrapText="1"/>
    </xf>
    <xf numFmtId="0" fontId="6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34" fillId="4" borderId="9" xfId="0" applyFont="1" applyFill="1" applyBorder="1" applyAlignment="1">
      <alignment horizontal="center" wrapText="1"/>
    </xf>
    <xf numFmtId="0" fontId="34" fillId="4" borderId="10" xfId="0" applyFont="1" applyFill="1" applyBorder="1" applyAlignment="1">
      <alignment horizontal="center" wrapText="1"/>
    </xf>
    <xf numFmtId="0" fontId="34" fillId="4" borderId="11" xfId="0" applyFont="1" applyFill="1" applyBorder="1" applyAlignment="1">
      <alignment horizontal="center" wrapText="1"/>
    </xf>
    <xf numFmtId="1" fontId="6" fillId="0" borderId="14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left" vertical="center"/>
    </xf>
    <xf numFmtId="0" fontId="12" fillId="2" borderId="36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1" fontId="5" fillId="0" borderId="20" xfId="0" applyNumberFormat="1" applyFont="1" applyBorder="1" applyAlignment="1">
      <alignment horizontal="center" vertical="center"/>
    </xf>
    <xf numFmtId="1" fontId="5" fillId="0" borderId="22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0" fontId="5" fillId="3" borderId="43" xfId="0" applyFont="1" applyFill="1" applyBorder="1" applyAlignment="1">
      <alignment horizontal="left" vertical="center" wrapText="1"/>
    </xf>
    <xf numFmtId="0" fontId="5" fillId="3" borderId="4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/>
    </xf>
    <xf numFmtId="0" fontId="5" fillId="0" borderId="43" xfId="0" applyFont="1" applyBorder="1" applyAlignment="1">
      <alignment horizontal="left" wrapText="1"/>
    </xf>
    <xf numFmtId="0" fontId="51" fillId="2" borderId="0" xfId="0" applyFont="1" applyFill="1" applyAlignment="1">
      <alignment horizontal="center"/>
    </xf>
    <xf numFmtId="0" fontId="3" fillId="2" borderId="5" xfId="0" applyFont="1" applyFill="1" applyBorder="1" applyAlignment="1"/>
    <xf numFmtId="0" fontId="4" fillId="2" borderId="2" xfId="0" applyFont="1" applyFill="1" applyBorder="1" applyAlignment="1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2" fillId="2" borderId="2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right"/>
    </xf>
    <xf numFmtId="1" fontId="6" fillId="0" borderId="9" xfId="0" applyNumberFormat="1" applyFont="1" applyFill="1" applyBorder="1" applyAlignment="1">
      <alignment horizontal="right" vertical="center"/>
    </xf>
    <xf numFmtId="1" fontId="6" fillId="0" borderId="10" xfId="0" applyNumberFormat="1" applyFont="1" applyFill="1" applyBorder="1" applyAlignment="1">
      <alignment horizontal="right" vertical="center"/>
    </xf>
    <xf numFmtId="0" fontId="25" fillId="2" borderId="7" xfId="0" applyFont="1" applyFill="1" applyBorder="1" applyAlignment="1"/>
    <xf numFmtId="0" fontId="26" fillId="2" borderId="0" xfId="0" applyFont="1" applyFill="1" applyBorder="1" applyAlignment="1"/>
    <xf numFmtId="1" fontId="5" fillId="0" borderId="32" xfId="0" applyNumberFormat="1" applyFont="1" applyBorder="1" applyAlignment="1">
      <alignment horizontal="center" vertical="center"/>
    </xf>
    <xf numFmtId="1" fontId="5" fillId="0" borderId="34" xfId="0" applyNumberFormat="1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1" fontId="31" fillId="0" borderId="7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5" fillId="0" borderId="0" xfId="6" applyFont="1" applyFill="1" applyAlignment="1"/>
    <xf numFmtId="0" fontId="5" fillId="0" borderId="0" xfId="6" applyFont="1" applyAlignment="1"/>
    <xf numFmtId="0" fontId="5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center"/>
    </xf>
    <xf numFmtId="0" fontId="4" fillId="2" borderId="0" xfId="0" applyFont="1" applyFill="1" applyBorder="1" applyAlignment="1">
      <alignment horizontal="left" wrapText="1"/>
    </xf>
    <xf numFmtId="0" fontId="15" fillId="2" borderId="5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0" fontId="5" fillId="0" borderId="13" xfId="6" applyFont="1" applyBorder="1" applyAlignment="1">
      <alignment horizontal="left" vertical="center" wrapText="1"/>
    </xf>
    <xf numFmtId="0" fontId="5" fillId="0" borderId="13" xfId="6" applyFont="1" applyBorder="1" applyAlignment="1">
      <alignment horizontal="left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0" fontId="27" fillId="0" borderId="11" xfId="0" applyFont="1" applyBorder="1" applyAlignment="1">
      <alignment horizontal="center" wrapText="1"/>
    </xf>
    <xf numFmtId="0" fontId="27" fillId="4" borderId="9" xfId="0" applyFont="1" applyFill="1" applyBorder="1" applyAlignment="1">
      <alignment horizontal="center" wrapText="1"/>
    </xf>
    <xf numFmtId="0" fontId="27" fillId="4" borderId="10" xfId="0" applyFont="1" applyFill="1" applyBorder="1" applyAlignment="1">
      <alignment horizontal="center" wrapText="1"/>
    </xf>
    <xf numFmtId="0" fontId="27" fillId="4" borderId="11" xfId="0" applyFont="1" applyFill="1" applyBorder="1" applyAlignment="1">
      <alignment horizontal="center" wrapText="1"/>
    </xf>
    <xf numFmtId="0" fontId="22" fillId="0" borderId="9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7" fillId="0" borderId="9" xfId="0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38" fillId="0" borderId="2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wrapText="1"/>
    </xf>
    <xf numFmtId="0" fontId="27" fillId="0" borderId="10" xfId="0" applyFont="1" applyFill="1" applyBorder="1" applyAlignment="1">
      <alignment horizontal="center" wrapText="1"/>
    </xf>
    <xf numFmtId="0" fontId="27" fillId="0" borderId="11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 wrapText="1"/>
    </xf>
    <xf numFmtId="0" fontId="38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5" fillId="0" borderId="7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1" fontId="31" fillId="0" borderId="20" xfId="0" applyNumberFormat="1" applyFont="1" applyBorder="1" applyAlignment="1">
      <alignment horizontal="center" vertical="center"/>
    </xf>
    <xf numFmtId="1" fontId="31" fillId="0" borderId="22" xfId="0" applyNumberFormat="1" applyFont="1" applyBorder="1" applyAlignment="1">
      <alignment horizontal="center" vertical="center"/>
    </xf>
    <xf numFmtId="1" fontId="31" fillId="0" borderId="27" xfId="0" applyNumberFormat="1" applyFont="1" applyBorder="1" applyAlignment="1">
      <alignment horizontal="center" vertical="center"/>
    </xf>
    <xf numFmtId="1" fontId="31" fillId="2" borderId="7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wrapText="1"/>
    </xf>
  </cellXfs>
  <cellStyles count="63">
    <cellStyle name="Euro" xfId="2"/>
    <cellStyle name="Euro 10" xfId="8"/>
    <cellStyle name="Euro 11" xfId="9"/>
    <cellStyle name="Euro 12" xfId="10"/>
    <cellStyle name="Euro 13" xfId="11"/>
    <cellStyle name="Euro 2" xfId="12"/>
    <cellStyle name="Euro 2 10" xfId="13"/>
    <cellStyle name="Euro 2 11" xfId="14"/>
    <cellStyle name="Euro 2 12" xfId="15"/>
    <cellStyle name="Euro 2 13" xfId="16"/>
    <cellStyle name="Euro 2 2" xfId="17"/>
    <cellStyle name="Euro 2 2 2" xfId="18"/>
    <cellStyle name="Euro 2 2 3" xfId="19"/>
    <cellStyle name="Euro 2 2 4" xfId="20"/>
    <cellStyle name="Euro 2 3" xfId="21"/>
    <cellStyle name="Euro 2 3 2" xfId="22"/>
    <cellStyle name="Euro 2 3 3" xfId="23"/>
    <cellStyle name="Euro 2 3 4" xfId="24"/>
    <cellStyle name="Euro 2 4" xfId="25"/>
    <cellStyle name="Euro 2 5" xfId="26"/>
    <cellStyle name="Euro 2 6" xfId="27"/>
    <cellStyle name="Euro 2 7" xfId="28"/>
    <cellStyle name="Euro 2 8" xfId="29"/>
    <cellStyle name="Euro 2 9" xfId="30"/>
    <cellStyle name="Euro 2_informe de arquitectura colegio la molina cristian school" xfId="31"/>
    <cellStyle name="Euro 3" xfId="32"/>
    <cellStyle name="Euro 4" xfId="33"/>
    <cellStyle name="Euro 4 2" xfId="34"/>
    <cellStyle name="Euro 4 3" xfId="35"/>
    <cellStyle name="Euro 5" xfId="36"/>
    <cellStyle name="Euro 5 2" xfId="37"/>
    <cellStyle name="Euro 5 3" xfId="38"/>
    <cellStyle name="Euro 5 4" xfId="39"/>
    <cellStyle name="Euro 6" xfId="40"/>
    <cellStyle name="Euro 7" xfId="41"/>
    <cellStyle name="Euro 8" xfId="42"/>
    <cellStyle name="Euro 9" xfId="43"/>
    <cellStyle name="Euro_129 FORMATO NUEVO - SALA DE JUEGOS TRAGAMONEDAS LA TOP  - SR 10366 - MAY09" xfId="44"/>
    <cellStyle name="Normal" xfId="0" builtinId="0"/>
    <cellStyle name="Normal 10" xfId="6"/>
    <cellStyle name="Normal 11" xfId="45"/>
    <cellStyle name="Normal 12" xfId="7"/>
    <cellStyle name="Normal 13" xfId="1"/>
    <cellStyle name="Normal 2" xfId="3"/>
    <cellStyle name="Normal 2 2" xfId="46"/>
    <cellStyle name="Normal 2 3" xfId="47"/>
    <cellStyle name="Normal 2 4" xfId="48"/>
    <cellStyle name="Normal 2 5" xfId="49"/>
    <cellStyle name="Normal 3" xfId="4"/>
    <cellStyle name="Normal 3 2" xfId="50"/>
    <cellStyle name="Normal 3 3" xfId="51"/>
    <cellStyle name="Normal 3 4" xfId="52"/>
    <cellStyle name="Normal 3 5" xfId="53"/>
    <cellStyle name="Normal 4" xfId="5"/>
    <cellStyle name="Normal 4 2" xfId="54"/>
    <cellStyle name="Normal 4 3" xfId="55"/>
    <cellStyle name="Normal 4 4" xfId="56"/>
    <cellStyle name="Normal 5" xfId="57"/>
    <cellStyle name="Normal 6" xfId="58"/>
    <cellStyle name="Normal 7" xfId="59"/>
    <cellStyle name="Normal 8" xfId="60"/>
    <cellStyle name="Normal 9" xfId="61"/>
    <cellStyle name="Porcentaje" xfId="6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view="pageLayout" topLeftCell="B1" zoomScaleNormal="100" zoomScaleSheetLayoutView="100" workbookViewId="0">
      <selection activeCell="H60" sqref="H60"/>
    </sheetView>
  </sheetViews>
  <sheetFormatPr baseColWidth="10" defaultRowHeight="16.5" x14ac:dyDescent="0.3"/>
  <cols>
    <col min="1" max="1" width="1.7109375" style="28" customWidth="1"/>
    <col min="2" max="2" width="34.140625" style="296" customWidth="1"/>
    <col min="3" max="3" width="19.42578125" style="298" customWidth="1"/>
    <col min="4" max="4" width="22.7109375" style="297" customWidth="1"/>
    <col min="5" max="5" width="2.28515625" style="549" customWidth="1"/>
    <col min="6" max="6" width="31.42578125" style="329" customWidth="1"/>
    <col min="7" max="7" width="17.5703125" style="330" customWidth="1"/>
    <col min="8" max="8" width="11.5703125" style="36"/>
  </cols>
  <sheetData>
    <row r="1" spans="2:9" x14ac:dyDescent="0.3">
      <c r="B1" s="547"/>
      <c r="C1" s="548"/>
      <c r="D1" s="549"/>
      <c r="F1" s="550"/>
      <c r="G1" s="551"/>
    </row>
    <row r="2" spans="2:9" ht="21.75" thickBot="1" x14ac:dyDescent="0.3">
      <c r="B2" s="963" t="s">
        <v>554</v>
      </c>
      <c r="C2" s="964"/>
      <c r="D2" s="964"/>
      <c r="E2" s="964"/>
      <c r="F2" s="964"/>
      <c r="G2" s="964"/>
    </row>
    <row r="3" spans="2:9" ht="27.6" customHeight="1" x14ac:dyDescent="0.3">
      <c r="B3" s="840"/>
      <c r="C3" s="965" t="s">
        <v>523</v>
      </c>
      <c r="D3" s="841" t="s">
        <v>379</v>
      </c>
      <c r="E3" s="842"/>
      <c r="F3" s="843" t="s">
        <v>110</v>
      </c>
      <c r="G3" s="844"/>
    </row>
    <row r="4" spans="2:9" ht="33.75" customHeight="1" x14ac:dyDescent="0.3">
      <c r="B4" s="845"/>
      <c r="C4" s="966"/>
      <c r="D4" s="846" t="s">
        <v>105</v>
      </c>
      <c r="E4" s="842"/>
      <c r="F4" s="847" t="s">
        <v>237</v>
      </c>
      <c r="G4" s="848" t="s">
        <v>0</v>
      </c>
    </row>
    <row r="5" spans="2:9" ht="15" x14ac:dyDescent="0.25">
      <c r="B5" s="849" t="s">
        <v>524</v>
      </c>
      <c r="C5" s="850" t="s">
        <v>525</v>
      </c>
      <c r="D5" s="851"/>
      <c r="E5" s="852"/>
      <c r="F5" s="935" t="s">
        <v>463</v>
      </c>
      <c r="G5" s="936"/>
    </row>
    <row r="6" spans="2:9" ht="25.15" customHeight="1" x14ac:dyDescent="0.25">
      <c r="B6" s="853" t="s">
        <v>30</v>
      </c>
      <c r="C6" s="854" t="s">
        <v>9</v>
      </c>
      <c r="D6" s="855"/>
      <c r="E6" s="856"/>
      <c r="F6" s="937"/>
      <c r="G6" s="937"/>
      <c r="H6" s="938"/>
      <c r="I6" s="938"/>
    </row>
    <row r="7" spans="2:9" ht="15.75" thickBot="1" x14ac:dyDescent="0.3">
      <c r="B7" s="857" t="s">
        <v>29</v>
      </c>
      <c r="C7" s="858" t="s">
        <v>39</v>
      </c>
      <c r="D7" s="967" t="s">
        <v>526</v>
      </c>
      <c r="E7" s="859"/>
      <c r="F7" s="446" t="s">
        <v>531</v>
      </c>
      <c r="G7" s="447"/>
      <c r="H7" s="699"/>
      <c r="I7" s="478"/>
    </row>
    <row r="8" spans="2:9" ht="14.45" customHeight="1" x14ac:dyDescent="0.25">
      <c r="B8" s="857" t="s">
        <v>31</v>
      </c>
      <c r="C8" s="858" t="s">
        <v>40</v>
      </c>
      <c r="D8" s="968"/>
      <c r="E8" s="860"/>
      <c r="F8" s="939" t="s">
        <v>252</v>
      </c>
      <c r="G8" s="940"/>
      <c r="H8" s="699"/>
      <c r="I8" s="478"/>
    </row>
    <row r="9" spans="2:9" x14ac:dyDescent="0.25">
      <c r="B9" s="857" t="s">
        <v>32</v>
      </c>
      <c r="C9" s="858" t="s">
        <v>41</v>
      </c>
      <c r="D9" s="968"/>
      <c r="E9" s="860"/>
      <c r="F9" s="941"/>
      <c r="G9" s="942"/>
    </row>
    <row r="10" spans="2:9" x14ac:dyDescent="0.25">
      <c r="B10" s="857" t="s">
        <v>33</v>
      </c>
      <c r="C10" s="858" t="s">
        <v>42</v>
      </c>
      <c r="D10" s="968"/>
      <c r="E10" s="860"/>
      <c r="F10" s="461" t="s">
        <v>530</v>
      </c>
      <c r="G10" s="462" t="s">
        <v>239</v>
      </c>
    </row>
    <row r="11" spans="2:9" x14ac:dyDescent="0.25">
      <c r="B11" s="857" t="s">
        <v>34</v>
      </c>
      <c r="C11" s="858" t="s">
        <v>43</v>
      </c>
      <c r="D11" s="968"/>
      <c r="E11" s="860"/>
      <c r="F11" s="463" t="s">
        <v>251</v>
      </c>
      <c r="G11" s="462" t="s">
        <v>238</v>
      </c>
    </row>
    <row r="12" spans="2:9" ht="14.45" customHeight="1" x14ac:dyDescent="0.25">
      <c r="B12" s="857" t="s">
        <v>35</v>
      </c>
      <c r="C12" s="858" t="s">
        <v>44</v>
      </c>
      <c r="D12" s="968"/>
      <c r="E12" s="860"/>
      <c r="F12" s="463" t="s">
        <v>253</v>
      </c>
      <c r="G12" s="462" t="s">
        <v>254</v>
      </c>
    </row>
    <row r="13" spans="2:9" ht="15.6" customHeight="1" x14ac:dyDescent="0.25">
      <c r="B13" s="857" t="s">
        <v>36</v>
      </c>
      <c r="C13" s="858" t="s">
        <v>41</v>
      </c>
      <c r="D13" s="968"/>
      <c r="E13" s="860"/>
      <c r="F13" s="464"/>
      <c r="G13" s="465"/>
    </row>
    <row r="14" spans="2:9" ht="18.600000000000001" customHeight="1" x14ac:dyDescent="0.25">
      <c r="B14" s="861" t="s">
        <v>37</v>
      </c>
      <c r="C14" s="862" t="s">
        <v>42</v>
      </c>
      <c r="D14" s="969"/>
      <c r="E14" s="860"/>
      <c r="F14" s="961" t="s">
        <v>255</v>
      </c>
      <c r="G14" s="962"/>
    </row>
    <row r="15" spans="2:9" ht="15" x14ac:dyDescent="0.25">
      <c r="B15" s="863"/>
      <c r="C15" s="858"/>
      <c r="D15" s="864"/>
      <c r="E15" s="856"/>
      <c r="F15" s="466"/>
      <c r="G15" s="465"/>
    </row>
    <row r="16" spans="2:9" ht="22.15" customHeight="1" x14ac:dyDescent="0.25">
      <c r="B16" s="853" t="s">
        <v>527</v>
      </c>
      <c r="C16" s="865" t="s">
        <v>528</v>
      </c>
      <c r="D16" s="866"/>
      <c r="E16" s="867"/>
      <c r="F16" s="467" t="s">
        <v>532</v>
      </c>
      <c r="G16" s="462"/>
    </row>
    <row r="17" spans="2:8" ht="12" customHeight="1" x14ac:dyDescent="0.25">
      <c r="B17" s="857" t="s">
        <v>38</v>
      </c>
      <c r="C17" s="858" t="s">
        <v>229</v>
      </c>
      <c r="D17" s="967" t="s">
        <v>233</v>
      </c>
      <c r="E17" s="868"/>
      <c r="F17" s="463" t="s">
        <v>111</v>
      </c>
      <c r="G17" s="462" t="s">
        <v>240</v>
      </c>
    </row>
    <row r="18" spans="2:8" ht="12" customHeight="1" x14ac:dyDescent="0.25">
      <c r="B18" s="857" t="s">
        <v>45</v>
      </c>
      <c r="C18" s="858" t="s">
        <v>46</v>
      </c>
      <c r="D18" s="967"/>
      <c r="E18" s="868"/>
      <c r="F18" s="468" t="s">
        <v>393</v>
      </c>
      <c r="G18" s="469" t="s">
        <v>398</v>
      </c>
    </row>
    <row r="19" spans="2:8" ht="12" customHeight="1" x14ac:dyDescent="0.25">
      <c r="B19" s="857" t="s">
        <v>47</v>
      </c>
      <c r="C19" s="858" t="s">
        <v>48</v>
      </c>
      <c r="D19" s="967"/>
      <c r="E19" s="868"/>
      <c r="F19" s="470" t="s">
        <v>533</v>
      </c>
      <c r="G19" s="471"/>
    </row>
    <row r="20" spans="2:8" ht="12" customHeight="1" x14ac:dyDescent="0.25">
      <c r="B20" s="857" t="s">
        <v>49</v>
      </c>
      <c r="C20" s="858" t="s">
        <v>223</v>
      </c>
      <c r="D20" s="967"/>
      <c r="E20" s="868"/>
      <c r="F20" s="463" t="s">
        <v>111</v>
      </c>
      <c r="G20" s="462" t="s">
        <v>397</v>
      </c>
      <c r="H20" s="360"/>
    </row>
    <row r="21" spans="2:8" ht="12" customHeight="1" x14ac:dyDescent="0.25">
      <c r="B21" s="857" t="s">
        <v>50</v>
      </c>
      <c r="C21" s="858" t="s">
        <v>223</v>
      </c>
      <c r="D21" s="967"/>
      <c r="E21" s="869"/>
      <c r="F21" s="472" t="s">
        <v>399</v>
      </c>
      <c r="G21" s="462" t="s">
        <v>398</v>
      </c>
    </row>
    <row r="22" spans="2:8" ht="12" customHeight="1" x14ac:dyDescent="0.25">
      <c r="B22" s="857"/>
      <c r="C22" s="858"/>
      <c r="D22" s="967"/>
      <c r="E22" s="869"/>
      <c r="F22" s="472" t="s">
        <v>395</v>
      </c>
      <c r="G22" s="462" t="s">
        <v>396</v>
      </c>
    </row>
    <row r="23" spans="2:8" ht="12" customHeight="1" x14ac:dyDescent="0.25">
      <c r="B23" s="861" t="s">
        <v>107</v>
      </c>
      <c r="C23" s="862" t="s">
        <v>51</v>
      </c>
      <c r="D23" s="971"/>
      <c r="E23" s="852"/>
      <c r="F23" s="472" t="s">
        <v>394</v>
      </c>
      <c r="G23" s="462" t="s">
        <v>118</v>
      </c>
    </row>
    <row r="24" spans="2:8" ht="12" customHeight="1" x14ac:dyDescent="0.25">
      <c r="B24" s="857"/>
      <c r="C24" s="858"/>
      <c r="D24" s="870"/>
      <c r="E24" s="868"/>
      <c r="F24" s="473"/>
      <c r="G24" s="474"/>
    </row>
    <row r="25" spans="2:8" ht="12" customHeight="1" x14ac:dyDescent="0.25">
      <c r="B25" s="853" t="s">
        <v>52</v>
      </c>
      <c r="C25" s="871" t="s">
        <v>224</v>
      </c>
      <c r="D25" s="872" t="s">
        <v>247</v>
      </c>
      <c r="E25" s="852"/>
      <c r="F25" s="475" t="s">
        <v>484</v>
      </c>
      <c r="G25" s="471"/>
    </row>
    <row r="26" spans="2:8" ht="12" customHeight="1" x14ac:dyDescent="0.25">
      <c r="B26" s="857" t="s">
        <v>529</v>
      </c>
      <c r="C26" s="858" t="s">
        <v>53</v>
      </c>
      <c r="D26" s="873" t="s">
        <v>106</v>
      </c>
      <c r="E26" s="852"/>
      <c r="F26" s="472" t="s">
        <v>486</v>
      </c>
      <c r="G26" s="462"/>
    </row>
    <row r="27" spans="2:8" ht="12" customHeight="1" thickBot="1" x14ac:dyDescent="0.3">
      <c r="B27" s="857" t="s">
        <v>54</v>
      </c>
      <c r="C27" s="858" t="s">
        <v>55</v>
      </c>
      <c r="D27" s="873" t="s">
        <v>108</v>
      </c>
      <c r="E27" s="874"/>
      <c r="F27" s="476" t="s">
        <v>485</v>
      </c>
      <c r="G27" s="477"/>
    </row>
    <row r="28" spans="2:8" ht="12" customHeight="1" x14ac:dyDescent="0.25">
      <c r="B28" s="857" t="s">
        <v>56</v>
      </c>
      <c r="C28" s="858" t="s">
        <v>57</v>
      </c>
      <c r="D28" s="967" t="s">
        <v>106</v>
      </c>
      <c r="E28" s="852"/>
      <c r="F28" s="446"/>
      <c r="G28" s="447"/>
    </row>
    <row r="29" spans="2:8" ht="12" customHeight="1" x14ac:dyDescent="0.25">
      <c r="B29" s="857" t="s">
        <v>58</v>
      </c>
      <c r="C29" s="858" t="s">
        <v>42</v>
      </c>
      <c r="D29" s="968"/>
      <c r="E29" s="852"/>
      <c r="F29" s="448" t="s">
        <v>120</v>
      </c>
      <c r="G29" s="449"/>
    </row>
    <row r="30" spans="2:8" ht="12" customHeight="1" x14ac:dyDescent="0.25">
      <c r="B30" s="857" t="s">
        <v>59</v>
      </c>
      <c r="C30" s="858" t="s">
        <v>60</v>
      </c>
      <c r="D30" s="968"/>
      <c r="E30" s="852"/>
      <c r="F30" s="450" t="s">
        <v>119</v>
      </c>
      <c r="G30" s="443" t="s">
        <v>239</v>
      </c>
    </row>
    <row r="31" spans="2:8" ht="12" customHeight="1" x14ac:dyDescent="0.25">
      <c r="B31" s="857" t="s">
        <v>61</v>
      </c>
      <c r="C31" s="858" t="s">
        <v>55</v>
      </c>
      <c r="D31" s="968"/>
      <c r="E31" s="852"/>
      <c r="F31" s="451" t="s">
        <v>122</v>
      </c>
      <c r="G31" s="443" t="s">
        <v>121</v>
      </c>
    </row>
    <row r="32" spans="2:8" ht="26.45" customHeight="1" x14ac:dyDescent="0.25">
      <c r="B32" s="857" t="s">
        <v>248</v>
      </c>
      <c r="C32" s="858" t="s">
        <v>249</v>
      </c>
      <c r="D32" s="968"/>
      <c r="E32" s="852"/>
      <c r="F32" s="451" t="s">
        <v>123</v>
      </c>
      <c r="G32" s="443" t="s">
        <v>124</v>
      </c>
    </row>
    <row r="33" spans="2:7" ht="25.9" customHeight="1" x14ac:dyDescent="0.25">
      <c r="B33" s="857" t="s">
        <v>535</v>
      </c>
      <c r="C33" s="858" t="s">
        <v>250</v>
      </c>
      <c r="D33" s="968"/>
      <c r="E33" s="856"/>
      <c r="F33" s="451" t="s">
        <v>125</v>
      </c>
      <c r="G33" s="443" t="s">
        <v>126</v>
      </c>
    </row>
    <row r="34" spans="2:7" ht="15" x14ac:dyDescent="0.25">
      <c r="B34" s="861" t="s">
        <v>62</v>
      </c>
      <c r="C34" s="862" t="s">
        <v>63</v>
      </c>
      <c r="D34" s="972"/>
      <c r="E34" s="856"/>
      <c r="F34" s="451" t="s">
        <v>128</v>
      </c>
      <c r="G34" s="443" t="s">
        <v>127</v>
      </c>
    </row>
    <row r="35" spans="2:7" ht="15" x14ac:dyDescent="0.25">
      <c r="B35" s="857"/>
      <c r="C35" s="858"/>
      <c r="D35" s="864"/>
      <c r="E35" s="856"/>
      <c r="F35" s="451" t="s">
        <v>129</v>
      </c>
      <c r="G35" s="443" t="s">
        <v>127</v>
      </c>
    </row>
    <row r="36" spans="2:7" ht="24" customHeight="1" x14ac:dyDescent="0.25">
      <c r="B36" s="853" t="s">
        <v>64</v>
      </c>
      <c r="C36" s="875" t="s">
        <v>10</v>
      </c>
      <c r="D36" s="855"/>
      <c r="E36" s="856"/>
      <c r="F36" s="451" t="s">
        <v>243</v>
      </c>
      <c r="G36" s="443"/>
    </row>
    <row r="37" spans="2:7" ht="15" x14ac:dyDescent="0.25">
      <c r="B37" s="857" t="s">
        <v>65</v>
      </c>
      <c r="C37" s="858" t="s">
        <v>66</v>
      </c>
      <c r="D37" s="864"/>
      <c r="E37" s="856"/>
      <c r="F37" s="452" t="s">
        <v>386</v>
      </c>
      <c r="G37" s="453" t="s">
        <v>387</v>
      </c>
    </row>
    <row r="38" spans="2:7" ht="15" x14ac:dyDescent="0.25">
      <c r="B38" s="861" t="s">
        <v>109</v>
      </c>
      <c r="C38" s="862" t="s">
        <v>222</v>
      </c>
      <c r="D38" s="876" t="s">
        <v>106</v>
      </c>
      <c r="E38" s="856"/>
      <c r="F38" s="454" t="s">
        <v>388</v>
      </c>
      <c r="G38" s="455" t="s">
        <v>389</v>
      </c>
    </row>
    <row r="39" spans="2:7" ht="15" x14ac:dyDescent="0.25">
      <c r="B39" s="857"/>
      <c r="C39" s="858"/>
      <c r="D39" s="864"/>
      <c r="E39" s="856"/>
      <c r="F39" s="456" t="s">
        <v>130</v>
      </c>
      <c r="G39" s="457"/>
    </row>
    <row r="40" spans="2:7" ht="24" customHeight="1" x14ac:dyDescent="0.25">
      <c r="B40" s="853" t="s">
        <v>67</v>
      </c>
      <c r="C40" s="875" t="s">
        <v>11</v>
      </c>
      <c r="D40" s="855"/>
      <c r="E40" s="856"/>
      <c r="F40" s="458" t="s">
        <v>534</v>
      </c>
      <c r="G40" s="459"/>
    </row>
    <row r="41" spans="2:7" ht="15" x14ac:dyDescent="0.25">
      <c r="B41" s="857" t="s">
        <v>187</v>
      </c>
      <c r="C41" s="858" t="s">
        <v>190</v>
      </c>
      <c r="D41" s="864"/>
      <c r="E41" s="856"/>
      <c r="F41" s="460" t="s">
        <v>111</v>
      </c>
      <c r="G41" s="443" t="s">
        <v>241</v>
      </c>
    </row>
    <row r="42" spans="2:7" ht="15" x14ac:dyDescent="0.25">
      <c r="B42" s="857" t="s">
        <v>188</v>
      </c>
      <c r="C42" s="858" t="s">
        <v>191</v>
      </c>
      <c r="D42" s="864"/>
      <c r="E42" s="856"/>
      <c r="F42" s="451" t="s">
        <v>115</v>
      </c>
      <c r="G42" s="443" t="s">
        <v>242</v>
      </c>
    </row>
    <row r="43" spans="2:7" ht="25.9" customHeight="1" x14ac:dyDescent="0.25">
      <c r="B43" s="857" t="s">
        <v>189</v>
      </c>
      <c r="C43" s="877" t="s">
        <v>192</v>
      </c>
      <c r="D43" s="864"/>
      <c r="E43" s="856"/>
      <c r="F43" s="451" t="s">
        <v>116</v>
      </c>
      <c r="G43" s="443" t="s">
        <v>117</v>
      </c>
    </row>
    <row r="44" spans="2:7" ht="15" x14ac:dyDescent="0.25">
      <c r="B44" s="857" t="s">
        <v>234</v>
      </c>
      <c r="C44" s="858" t="s">
        <v>195</v>
      </c>
      <c r="D44" s="864" t="s">
        <v>196</v>
      </c>
      <c r="E44" s="856"/>
      <c r="F44" s="444" t="s">
        <v>225</v>
      </c>
      <c r="G44" s="445" t="s">
        <v>118</v>
      </c>
    </row>
    <row r="45" spans="2:7" ht="15" x14ac:dyDescent="0.25">
      <c r="B45" s="857" t="s">
        <v>80</v>
      </c>
      <c r="C45" s="858" t="s">
        <v>81</v>
      </c>
      <c r="D45" s="878" t="s">
        <v>226</v>
      </c>
      <c r="E45" s="856"/>
      <c r="F45" s="446"/>
      <c r="G45" s="447"/>
    </row>
    <row r="46" spans="2:7" ht="15" x14ac:dyDescent="0.25">
      <c r="B46" s="879" t="s">
        <v>193</v>
      </c>
      <c r="C46" s="877" t="s">
        <v>197</v>
      </c>
      <c r="D46" s="864"/>
      <c r="E46" s="852"/>
      <c r="F46" s="880" t="s">
        <v>472</v>
      </c>
      <c r="G46" s="844"/>
    </row>
    <row r="47" spans="2:7" ht="26.45" customHeight="1" x14ac:dyDescent="0.25">
      <c r="B47" s="857" t="s">
        <v>194</v>
      </c>
      <c r="C47" s="877" t="s">
        <v>81</v>
      </c>
      <c r="D47" s="864"/>
      <c r="E47" s="852"/>
      <c r="F47" s="953" t="s">
        <v>481</v>
      </c>
      <c r="G47" s="954"/>
    </row>
    <row r="48" spans="2:7" ht="26.45" customHeight="1" x14ac:dyDescent="0.25">
      <c r="B48" s="857" t="s">
        <v>198</v>
      </c>
      <c r="C48" s="858" t="s">
        <v>197</v>
      </c>
      <c r="D48" s="864"/>
      <c r="E48" s="852"/>
      <c r="F48" s="881"/>
      <c r="G48" s="447"/>
    </row>
    <row r="49" spans="2:8" ht="15" x14ac:dyDescent="0.25">
      <c r="B49" s="857" t="s">
        <v>199</v>
      </c>
      <c r="C49" s="858" t="s">
        <v>81</v>
      </c>
      <c r="D49" s="864"/>
      <c r="E49" s="852"/>
      <c r="F49" s="880" t="s">
        <v>541</v>
      </c>
      <c r="G49" s="844"/>
    </row>
    <row r="50" spans="2:8" ht="15" x14ac:dyDescent="0.25">
      <c r="B50" s="857" t="s">
        <v>200</v>
      </c>
      <c r="C50" s="858" t="s">
        <v>227</v>
      </c>
      <c r="D50" s="864"/>
      <c r="E50" s="852"/>
      <c r="F50" s="955" t="s">
        <v>482</v>
      </c>
      <c r="G50" s="956"/>
    </row>
    <row r="51" spans="2:8" ht="36" customHeight="1" x14ac:dyDescent="0.25">
      <c r="B51" s="879" t="s">
        <v>201</v>
      </c>
      <c r="C51" s="877" t="s">
        <v>228</v>
      </c>
      <c r="D51" s="882" t="s">
        <v>180</v>
      </c>
      <c r="E51" s="852"/>
      <c r="F51" s="953"/>
      <c r="G51" s="954"/>
    </row>
    <row r="52" spans="2:8" ht="25.5" x14ac:dyDescent="0.25">
      <c r="B52" s="857" t="s">
        <v>542</v>
      </c>
      <c r="C52" s="858" t="s">
        <v>229</v>
      </c>
      <c r="D52" s="864"/>
      <c r="E52" s="852"/>
      <c r="F52" s="881"/>
      <c r="G52" s="825"/>
    </row>
    <row r="53" spans="2:8" ht="15" x14ac:dyDescent="0.25">
      <c r="B53" s="879" t="s">
        <v>202</v>
      </c>
      <c r="C53" s="858" t="s">
        <v>230</v>
      </c>
      <c r="D53" s="864"/>
      <c r="E53" s="852"/>
      <c r="F53" s="446"/>
      <c r="G53" s="447"/>
    </row>
    <row r="54" spans="2:8" ht="27.6" customHeight="1" x14ac:dyDescent="0.25">
      <c r="B54" s="857" t="s">
        <v>203</v>
      </c>
      <c r="C54" s="858" t="s">
        <v>222</v>
      </c>
      <c r="D54" s="864"/>
      <c r="E54" s="852"/>
      <c r="F54" s="398" t="s">
        <v>540</v>
      </c>
      <c r="G54" s="399"/>
    </row>
    <row r="55" spans="2:8" ht="23.45" customHeight="1" x14ac:dyDescent="0.25">
      <c r="B55" s="857" t="s">
        <v>536</v>
      </c>
      <c r="C55" s="858" t="s">
        <v>231</v>
      </c>
      <c r="D55" s="864"/>
      <c r="E55" s="852"/>
      <c r="F55" s="383" t="s">
        <v>476</v>
      </c>
      <c r="G55" s="400"/>
    </row>
    <row r="56" spans="2:8" ht="25.5" x14ac:dyDescent="0.25">
      <c r="B56" s="857" t="s">
        <v>204</v>
      </c>
      <c r="C56" s="858" t="s">
        <v>232</v>
      </c>
      <c r="D56" s="864"/>
      <c r="E56" s="852"/>
      <c r="F56" s="401" t="s">
        <v>475</v>
      </c>
      <c r="G56" s="402" t="s">
        <v>352</v>
      </c>
    </row>
    <row r="57" spans="2:8" ht="15" x14ac:dyDescent="0.25">
      <c r="B57" s="857" t="s">
        <v>68</v>
      </c>
      <c r="C57" s="858" t="s">
        <v>75</v>
      </c>
      <c r="D57" s="864"/>
      <c r="E57" s="852"/>
      <c r="F57" s="363" t="s">
        <v>333</v>
      </c>
      <c r="G57" s="402" t="s">
        <v>477</v>
      </c>
      <c r="H57" s="411"/>
    </row>
    <row r="58" spans="2:8" ht="15" x14ac:dyDescent="0.25">
      <c r="B58" s="857" t="s">
        <v>70</v>
      </c>
      <c r="C58" s="858" t="s">
        <v>76</v>
      </c>
      <c r="D58" s="864"/>
      <c r="E58" s="852"/>
      <c r="F58" s="403" t="s">
        <v>334</v>
      </c>
      <c r="G58" s="402" t="s">
        <v>478</v>
      </c>
      <c r="H58" s="417"/>
    </row>
    <row r="59" spans="2:8" ht="15" customHeight="1" x14ac:dyDescent="0.25">
      <c r="B59" s="883" t="s">
        <v>205</v>
      </c>
      <c r="C59" s="858" t="s">
        <v>75</v>
      </c>
      <c r="D59" s="864"/>
      <c r="E59" s="884"/>
      <c r="F59" s="403" t="s">
        <v>335</v>
      </c>
      <c r="G59" s="402" t="s">
        <v>479</v>
      </c>
      <c r="H59" s="700"/>
    </row>
    <row r="60" spans="2:8" ht="15" x14ac:dyDescent="0.25">
      <c r="B60" s="930" t="s">
        <v>206</v>
      </c>
      <c r="C60" s="862" t="s">
        <v>76</v>
      </c>
      <c r="D60" s="889"/>
      <c r="E60" s="852"/>
      <c r="F60" s="404" t="s">
        <v>473</v>
      </c>
      <c r="G60" s="405" t="s">
        <v>480</v>
      </c>
      <c r="H60" s="532"/>
    </row>
    <row r="61" spans="2:8" ht="15" x14ac:dyDescent="0.25">
      <c r="B61" s="931" t="s">
        <v>71</v>
      </c>
      <c r="C61" s="932" t="s">
        <v>72</v>
      </c>
      <c r="D61" s="855"/>
      <c r="E61" s="852"/>
      <c r="F61" s="446"/>
      <c r="G61" s="447"/>
      <c r="H61" s="532"/>
    </row>
    <row r="62" spans="2:8" ht="15" x14ac:dyDescent="0.25">
      <c r="B62" s="857" t="s">
        <v>77</v>
      </c>
      <c r="C62" s="858" t="s">
        <v>73</v>
      </c>
      <c r="D62" s="864"/>
      <c r="E62" s="852"/>
      <c r="F62" s="948" t="s">
        <v>539</v>
      </c>
      <c r="G62" s="949"/>
      <c r="H62" s="532"/>
    </row>
    <row r="63" spans="2:8" ht="15" x14ac:dyDescent="0.25">
      <c r="B63" s="883" t="s">
        <v>537</v>
      </c>
      <c r="C63" s="858" t="s">
        <v>73</v>
      </c>
      <c r="D63" s="864"/>
      <c r="E63" s="852"/>
      <c r="F63" s="885" t="s">
        <v>112</v>
      </c>
      <c r="G63" s="443" t="s">
        <v>256</v>
      </c>
      <c r="H63" s="532"/>
    </row>
    <row r="64" spans="2:8" ht="15" x14ac:dyDescent="0.25">
      <c r="B64" s="886" t="s">
        <v>538</v>
      </c>
      <c r="C64" s="858" t="s">
        <v>73</v>
      </c>
      <c r="D64" s="864"/>
      <c r="E64" s="852"/>
      <c r="F64" s="887" t="s">
        <v>113</v>
      </c>
      <c r="G64" s="445" t="s">
        <v>257</v>
      </c>
      <c r="H64" s="701"/>
    </row>
    <row r="65" spans="2:7" ht="15" x14ac:dyDescent="0.25">
      <c r="B65" s="857" t="s">
        <v>69</v>
      </c>
      <c r="C65" s="858" t="s">
        <v>229</v>
      </c>
      <c r="D65" s="888" t="s">
        <v>226</v>
      </c>
      <c r="E65" s="852"/>
      <c r="F65" s="881"/>
      <c r="G65" s="447"/>
    </row>
    <row r="66" spans="2:7" ht="28.15" customHeight="1" x14ac:dyDescent="0.25">
      <c r="B66" s="861" t="s">
        <v>82</v>
      </c>
      <c r="C66" s="862"/>
      <c r="D66" s="889"/>
      <c r="E66" s="852"/>
      <c r="F66" s="957" t="s">
        <v>483</v>
      </c>
      <c r="G66" s="958"/>
    </row>
    <row r="67" spans="2:7" x14ac:dyDescent="0.3">
      <c r="B67" s="845"/>
      <c r="C67" s="858"/>
      <c r="D67" s="864"/>
      <c r="E67" s="852"/>
      <c r="F67" s="959" t="s">
        <v>543</v>
      </c>
      <c r="G67" s="960"/>
    </row>
    <row r="68" spans="2:7" ht="25.15" customHeight="1" x14ac:dyDescent="0.25">
      <c r="B68" s="853" t="s">
        <v>23</v>
      </c>
      <c r="C68" s="890" t="s">
        <v>83</v>
      </c>
      <c r="D68" s="855"/>
      <c r="E68" s="852"/>
      <c r="F68" s="446"/>
      <c r="G68" s="447"/>
    </row>
    <row r="69" spans="2:7" ht="15" x14ac:dyDescent="0.25">
      <c r="B69" s="861" t="s">
        <v>23</v>
      </c>
      <c r="C69" s="862" t="s">
        <v>84</v>
      </c>
      <c r="D69" s="876" t="s">
        <v>226</v>
      </c>
      <c r="E69" s="877"/>
      <c r="F69" s="446"/>
      <c r="G69" s="447"/>
    </row>
    <row r="70" spans="2:7" ht="18.600000000000001" customHeight="1" x14ac:dyDescent="0.25">
      <c r="B70" s="891"/>
      <c r="C70" s="858"/>
      <c r="D70" s="864"/>
      <c r="E70" s="852"/>
      <c r="F70" s="446"/>
      <c r="G70" s="447"/>
    </row>
    <row r="71" spans="2:7" ht="36.6" customHeight="1" x14ac:dyDescent="0.25">
      <c r="B71" s="853" t="s">
        <v>85</v>
      </c>
      <c r="C71" s="892" t="s">
        <v>12</v>
      </c>
      <c r="D71" s="855"/>
      <c r="E71" s="852"/>
      <c r="F71" s="446"/>
      <c r="G71" s="447"/>
    </row>
    <row r="72" spans="2:7" ht="15" x14ac:dyDescent="0.25">
      <c r="B72" s="857" t="s">
        <v>86</v>
      </c>
      <c r="C72" s="858" t="s">
        <v>57</v>
      </c>
      <c r="D72" s="888" t="s">
        <v>226</v>
      </c>
      <c r="E72" s="852"/>
      <c r="F72" s="446"/>
      <c r="G72" s="447"/>
    </row>
    <row r="73" spans="2:7" ht="15" x14ac:dyDescent="0.25">
      <c r="B73" s="857" t="s">
        <v>87</v>
      </c>
      <c r="C73" s="858" t="s">
        <v>93</v>
      </c>
      <c r="D73" s="864"/>
      <c r="E73" s="852"/>
      <c r="F73" s="881"/>
      <c r="G73" s="447"/>
    </row>
    <row r="74" spans="2:7" ht="15" x14ac:dyDescent="0.25">
      <c r="B74" s="857" t="s">
        <v>545</v>
      </c>
      <c r="C74" s="858" t="s">
        <v>46</v>
      </c>
      <c r="D74" s="888" t="s">
        <v>226</v>
      </c>
      <c r="E74" s="852"/>
      <c r="F74" s="881"/>
      <c r="G74" s="447"/>
    </row>
    <row r="75" spans="2:7" ht="15" x14ac:dyDescent="0.25">
      <c r="B75" s="857" t="s">
        <v>544</v>
      </c>
      <c r="C75" s="858" t="s">
        <v>94</v>
      </c>
      <c r="D75" s="864"/>
      <c r="E75" s="856"/>
      <c r="F75" s="446"/>
      <c r="G75" s="447"/>
    </row>
    <row r="76" spans="2:7" ht="18" customHeight="1" x14ac:dyDescent="0.25">
      <c r="B76" s="857" t="s">
        <v>88</v>
      </c>
      <c r="C76" s="858" t="s">
        <v>46</v>
      </c>
      <c r="D76" s="888" t="s">
        <v>226</v>
      </c>
      <c r="E76" s="856"/>
      <c r="F76" s="446"/>
      <c r="G76" s="447"/>
    </row>
    <row r="77" spans="2:7" ht="15" x14ac:dyDescent="0.25">
      <c r="B77" s="857" t="s">
        <v>89</v>
      </c>
      <c r="C77" s="858" t="s">
        <v>75</v>
      </c>
      <c r="D77" s="864"/>
      <c r="E77" s="859"/>
      <c r="F77" s="446"/>
      <c r="G77" s="447"/>
    </row>
    <row r="78" spans="2:7" ht="15" x14ac:dyDescent="0.25">
      <c r="B78" s="857" t="s">
        <v>90</v>
      </c>
      <c r="C78" s="858" t="s">
        <v>57</v>
      </c>
      <c r="D78" s="864"/>
      <c r="E78" s="856"/>
      <c r="F78" s="446"/>
      <c r="G78" s="447"/>
    </row>
    <row r="79" spans="2:7" ht="19.899999999999999" customHeight="1" x14ac:dyDescent="0.25">
      <c r="B79" s="857" t="s">
        <v>91</v>
      </c>
      <c r="C79" s="858" t="s">
        <v>74</v>
      </c>
      <c r="D79" s="888" t="s">
        <v>226</v>
      </c>
      <c r="E79" s="856"/>
      <c r="F79" s="446"/>
      <c r="G79" s="447"/>
    </row>
    <row r="80" spans="2:7" ht="14.45" customHeight="1" x14ac:dyDescent="0.25">
      <c r="B80" s="857" t="s">
        <v>92</v>
      </c>
      <c r="C80" s="858" t="s">
        <v>95</v>
      </c>
      <c r="D80" s="873" t="s">
        <v>235</v>
      </c>
      <c r="E80" s="859"/>
      <c r="F80" s="446"/>
      <c r="G80" s="447"/>
    </row>
    <row r="81" spans="2:7" ht="14.45" customHeight="1" x14ac:dyDescent="0.25">
      <c r="B81" s="861" t="s">
        <v>82</v>
      </c>
      <c r="C81" s="893"/>
      <c r="D81" s="889"/>
      <c r="E81" s="856"/>
      <c r="F81" s="446"/>
      <c r="G81" s="447"/>
    </row>
    <row r="82" spans="2:7" ht="14.45" customHeight="1" x14ac:dyDescent="0.25">
      <c r="B82" s="857"/>
      <c r="C82" s="894"/>
      <c r="D82" s="864"/>
      <c r="E82" s="859"/>
      <c r="F82" s="446"/>
      <c r="G82" s="447"/>
    </row>
    <row r="83" spans="2:7" ht="25.9" customHeight="1" x14ac:dyDescent="0.25">
      <c r="B83" s="853" t="s">
        <v>546</v>
      </c>
      <c r="C83" s="892" t="s">
        <v>547</v>
      </c>
      <c r="D83" s="855"/>
      <c r="E83" s="859"/>
      <c r="F83" s="446"/>
      <c r="G83" s="447"/>
    </row>
    <row r="84" spans="2:7" ht="14.45" customHeight="1" x14ac:dyDescent="0.25">
      <c r="B84" s="857" t="s">
        <v>548</v>
      </c>
      <c r="C84" s="858" t="s">
        <v>46</v>
      </c>
      <c r="D84" s="864"/>
      <c r="E84" s="856"/>
      <c r="F84" s="446"/>
      <c r="G84" s="447"/>
    </row>
    <row r="85" spans="2:7" ht="14.45" customHeight="1" x14ac:dyDescent="0.25">
      <c r="B85" s="857" t="s">
        <v>96</v>
      </c>
      <c r="C85" s="858" t="s">
        <v>73</v>
      </c>
      <c r="D85" s="967" t="s">
        <v>226</v>
      </c>
      <c r="E85" s="856"/>
      <c r="F85" s="446"/>
      <c r="G85" s="447"/>
    </row>
    <row r="86" spans="2:7" ht="14.45" customHeight="1" x14ac:dyDescent="0.25">
      <c r="B86" s="857" t="s">
        <v>97</v>
      </c>
      <c r="C86" s="858" t="s">
        <v>57</v>
      </c>
      <c r="D86" s="970"/>
      <c r="E86" s="859"/>
      <c r="F86" s="446"/>
      <c r="G86" s="447"/>
    </row>
    <row r="87" spans="2:7" ht="14.45" customHeight="1" x14ac:dyDescent="0.25">
      <c r="B87" s="857" t="s">
        <v>98</v>
      </c>
      <c r="C87" s="858" t="s">
        <v>75</v>
      </c>
      <c r="D87" s="895"/>
      <c r="E87" s="896"/>
      <c r="F87" s="446"/>
      <c r="G87" s="447"/>
    </row>
    <row r="88" spans="2:7" ht="18" customHeight="1" x14ac:dyDescent="0.25">
      <c r="B88" s="857" t="s">
        <v>101</v>
      </c>
      <c r="C88" s="858" t="s">
        <v>102</v>
      </c>
      <c r="D88" s="897" t="s">
        <v>226</v>
      </c>
      <c r="E88" s="856"/>
      <c r="F88" s="446"/>
      <c r="G88" s="447"/>
    </row>
    <row r="89" spans="2:7" ht="18" customHeight="1" x14ac:dyDescent="0.25">
      <c r="B89" s="857" t="s">
        <v>99</v>
      </c>
      <c r="C89" s="858" t="s">
        <v>75</v>
      </c>
      <c r="D89" s="864"/>
      <c r="E89" s="856"/>
      <c r="F89" s="446"/>
      <c r="G89" s="447"/>
    </row>
    <row r="90" spans="2:7" ht="18" customHeight="1" x14ac:dyDescent="0.25">
      <c r="B90" s="857" t="s">
        <v>100</v>
      </c>
      <c r="C90" s="858" t="s">
        <v>74</v>
      </c>
      <c r="D90" s="864"/>
      <c r="E90" s="856"/>
      <c r="F90" s="446"/>
      <c r="G90" s="447"/>
    </row>
    <row r="91" spans="2:7" ht="25.15" customHeight="1" x14ac:dyDescent="0.25">
      <c r="B91" s="861" t="s">
        <v>82</v>
      </c>
      <c r="C91" s="862"/>
      <c r="D91" s="889"/>
      <c r="E91" s="856"/>
      <c r="F91" s="446"/>
      <c r="G91" s="447"/>
    </row>
    <row r="92" spans="2:7" ht="18" customHeight="1" x14ac:dyDescent="0.25">
      <c r="B92" s="857"/>
      <c r="C92" s="894"/>
      <c r="D92" s="864"/>
      <c r="E92" s="856"/>
      <c r="F92" s="446"/>
      <c r="G92" s="447"/>
    </row>
    <row r="93" spans="2:7" ht="28.15" customHeight="1" x14ac:dyDescent="0.3">
      <c r="B93" s="898" t="s">
        <v>103</v>
      </c>
      <c r="C93" s="899" t="s">
        <v>13</v>
      </c>
      <c r="D93" s="864"/>
      <c r="E93" s="900"/>
      <c r="F93" s="446"/>
      <c r="G93" s="447"/>
    </row>
    <row r="94" spans="2:7" ht="17.45" customHeight="1" x14ac:dyDescent="0.25">
      <c r="B94" s="933" t="s">
        <v>104</v>
      </c>
      <c r="C94" s="934"/>
      <c r="D94" s="864"/>
      <c r="E94" s="856"/>
      <c r="F94" s="446"/>
      <c r="G94" s="447"/>
    </row>
    <row r="95" spans="2:7" ht="18" customHeight="1" x14ac:dyDescent="0.3">
      <c r="B95" s="845"/>
      <c r="C95" s="858"/>
      <c r="D95" s="864"/>
      <c r="E95" s="859"/>
      <c r="F95" s="446"/>
      <c r="G95" s="447"/>
    </row>
    <row r="96" spans="2:7" ht="18" customHeight="1" x14ac:dyDescent="0.3">
      <c r="B96" s="901" t="s">
        <v>236</v>
      </c>
      <c r="C96" s="858"/>
      <c r="D96" s="864"/>
      <c r="E96" s="856"/>
      <c r="F96" s="446"/>
      <c r="G96" s="447"/>
    </row>
    <row r="97" spans="2:7" ht="29.45" customHeight="1" x14ac:dyDescent="0.25">
      <c r="B97" s="950" t="s">
        <v>549</v>
      </c>
      <c r="C97" s="951"/>
      <c r="D97" s="952"/>
      <c r="E97" s="856"/>
      <c r="F97" s="446"/>
      <c r="G97" s="447"/>
    </row>
    <row r="98" spans="2:7" ht="15" customHeight="1" x14ac:dyDescent="0.25">
      <c r="B98" s="946"/>
      <c r="C98" s="947"/>
      <c r="D98" s="864"/>
      <c r="E98" s="856"/>
      <c r="F98" s="446"/>
      <c r="G98" s="447"/>
    </row>
    <row r="99" spans="2:7" ht="32.450000000000003" customHeight="1" thickBot="1" x14ac:dyDescent="0.3">
      <c r="B99" s="943" t="s">
        <v>550</v>
      </c>
      <c r="C99" s="944"/>
      <c r="D99" s="945"/>
      <c r="E99" s="856"/>
      <c r="F99" s="446"/>
      <c r="G99" s="447"/>
    </row>
    <row r="100" spans="2:7" x14ac:dyDescent="0.3">
      <c r="B100" s="547"/>
      <c r="C100" s="548"/>
      <c r="D100" s="549"/>
    </row>
    <row r="101" spans="2:7" ht="24" customHeight="1" x14ac:dyDescent="0.3"/>
  </sheetData>
  <mergeCells count="19">
    <mergeCell ref="B2:G2"/>
    <mergeCell ref="C3:C4"/>
    <mergeCell ref="D7:D14"/>
    <mergeCell ref="D85:D86"/>
    <mergeCell ref="D17:D23"/>
    <mergeCell ref="D28:D34"/>
    <mergeCell ref="B94:C94"/>
    <mergeCell ref="F5:G6"/>
    <mergeCell ref="H6:I6"/>
    <mergeCell ref="F8:G9"/>
    <mergeCell ref="B99:D99"/>
    <mergeCell ref="B98:C98"/>
    <mergeCell ref="F62:G62"/>
    <mergeCell ref="B97:D97"/>
    <mergeCell ref="F47:G47"/>
    <mergeCell ref="F50:G51"/>
    <mergeCell ref="F66:G66"/>
    <mergeCell ref="F67:G67"/>
    <mergeCell ref="F14:G14"/>
  </mergeCells>
  <printOptions horizontalCentered="1" verticalCentered="1"/>
  <pageMargins left="0.31496062992125984" right="0.31496062992125984" top="0.15748031496062992" bottom="0.35433070866141736" header="0.31496062992125984" footer="0.31496062992125984"/>
  <pageSetup paperSize="9" scale="75" orientation="portrait" r:id="rId1"/>
  <headerFooter scaleWithDoc="0" alignWithMargins="0"/>
  <rowBreaks count="1" manualBreakCount="1">
    <brk id="60" min="1" max="6" man="1"/>
  </rowBreaks>
  <colBreaks count="1" manualBreakCount="1">
    <brk id="1" max="1048575" man="1"/>
  </col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view="pageBreakPreview" zoomScaleNormal="91" zoomScaleSheetLayoutView="100" workbookViewId="0">
      <selection activeCell="J29" sqref="J29"/>
    </sheetView>
  </sheetViews>
  <sheetFormatPr baseColWidth="10" defaultRowHeight="15" x14ac:dyDescent="0.25"/>
  <cols>
    <col min="1" max="1" width="1.7109375" style="3" customWidth="1"/>
    <col min="2" max="2" width="21.5703125" customWidth="1"/>
    <col min="3" max="3" width="5.28515625" customWidth="1"/>
    <col min="4" max="4" width="11" customWidth="1"/>
    <col min="5" max="5" width="4.5703125" customWidth="1"/>
    <col min="6" max="6" width="5.7109375" customWidth="1"/>
    <col min="7" max="7" width="6.28515625" customWidth="1"/>
    <col min="8" max="8" width="10.5703125" customWidth="1"/>
    <col min="9" max="9" width="5" customWidth="1"/>
    <col min="10" max="10" width="9.140625" customWidth="1"/>
    <col min="11" max="11" width="4.85546875" style="327" customWidth="1"/>
    <col min="12" max="12" width="6.7109375" customWidth="1"/>
    <col min="13" max="13" width="5.5703125" customWidth="1"/>
    <col min="14" max="14" width="11.28515625" customWidth="1"/>
    <col min="15" max="15" width="6.140625" customWidth="1"/>
    <col min="16" max="16" width="9.140625" customWidth="1"/>
    <col min="17" max="17" width="4.7109375" customWidth="1"/>
    <col min="18" max="18" width="6.5703125" style="331" customWidth="1"/>
    <col min="19" max="19" width="8.28515625" style="26" customWidth="1"/>
    <col min="250" max="250" width="4.7109375" customWidth="1"/>
    <col min="251" max="251" width="16.42578125" customWidth="1"/>
    <col min="252" max="252" width="4.42578125" customWidth="1"/>
    <col min="253" max="253" width="10" customWidth="1"/>
    <col min="254" max="254" width="6.140625" customWidth="1"/>
    <col min="255" max="255" width="5.7109375" customWidth="1"/>
    <col min="256" max="256" width="5.28515625" customWidth="1"/>
    <col min="257" max="257" width="5.140625" customWidth="1"/>
    <col min="258" max="258" width="5.42578125" customWidth="1"/>
    <col min="259" max="259" width="6.140625" customWidth="1"/>
    <col min="260" max="260" width="8.42578125" customWidth="1"/>
    <col min="261" max="261" width="8" customWidth="1"/>
    <col min="262" max="262" width="11" customWidth="1"/>
    <col min="263" max="263" width="8.140625" customWidth="1"/>
    <col min="506" max="506" width="4.7109375" customWidth="1"/>
    <col min="507" max="507" width="16.42578125" customWidth="1"/>
    <col min="508" max="508" width="4.42578125" customWidth="1"/>
    <col min="509" max="509" width="10" customWidth="1"/>
    <col min="510" max="510" width="6.140625" customWidth="1"/>
    <col min="511" max="511" width="5.7109375" customWidth="1"/>
    <col min="512" max="512" width="5.28515625" customWidth="1"/>
    <col min="513" max="513" width="5.140625" customWidth="1"/>
    <col min="514" max="514" width="5.42578125" customWidth="1"/>
    <col min="515" max="515" width="6.140625" customWidth="1"/>
    <col min="516" max="516" width="8.42578125" customWidth="1"/>
    <col min="517" max="517" width="8" customWidth="1"/>
    <col min="518" max="518" width="11" customWidth="1"/>
    <col min="519" max="519" width="8.140625" customWidth="1"/>
    <col min="762" max="762" width="4.7109375" customWidth="1"/>
    <col min="763" max="763" width="16.42578125" customWidth="1"/>
    <col min="764" max="764" width="4.42578125" customWidth="1"/>
    <col min="765" max="765" width="10" customWidth="1"/>
    <col min="766" max="766" width="6.140625" customWidth="1"/>
    <col min="767" max="767" width="5.7109375" customWidth="1"/>
    <col min="768" max="768" width="5.28515625" customWidth="1"/>
    <col min="769" max="769" width="5.140625" customWidth="1"/>
    <col min="770" max="770" width="5.42578125" customWidth="1"/>
    <col min="771" max="771" width="6.140625" customWidth="1"/>
    <col min="772" max="772" width="8.42578125" customWidth="1"/>
    <col min="773" max="773" width="8" customWidth="1"/>
    <col min="774" max="774" width="11" customWidth="1"/>
    <col min="775" max="775" width="8.140625" customWidth="1"/>
    <col min="1018" max="1018" width="4.7109375" customWidth="1"/>
    <col min="1019" max="1019" width="16.42578125" customWidth="1"/>
    <col min="1020" max="1020" width="4.42578125" customWidth="1"/>
    <col min="1021" max="1021" width="10" customWidth="1"/>
    <col min="1022" max="1022" width="6.140625" customWidth="1"/>
    <col min="1023" max="1023" width="5.7109375" customWidth="1"/>
    <col min="1024" max="1024" width="5.28515625" customWidth="1"/>
    <col min="1025" max="1025" width="5.140625" customWidth="1"/>
    <col min="1026" max="1026" width="5.42578125" customWidth="1"/>
    <col min="1027" max="1027" width="6.140625" customWidth="1"/>
    <col min="1028" max="1028" width="8.42578125" customWidth="1"/>
    <col min="1029" max="1029" width="8" customWidth="1"/>
    <col min="1030" max="1030" width="11" customWidth="1"/>
    <col min="1031" max="1031" width="8.140625" customWidth="1"/>
    <col min="1274" max="1274" width="4.7109375" customWidth="1"/>
    <col min="1275" max="1275" width="16.42578125" customWidth="1"/>
    <col min="1276" max="1276" width="4.42578125" customWidth="1"/>
    <col min="1277" max="1277" width="10" customWidth="1"/>
    <col min="1278" max="1278" width="6.140625" customWidth="1"/>
    <col min="1279" max="1279" width="5.7109375" customWidth="1"/>
    <col min="1280" max="1280" width="5.28515625" customWidth="1"/>
    <col min="1281" max="1281" width="5.140625" customWidth="1"/>
    <col min="1282" max="1282" width="5.42578125" customWidth="1"/>
    <col min="1283" max="1283" width="6.140625" customWidth="1"/>
    <col min="1284" max="1284" width="8.42578125" customWidth="1"/>
    <col min="1285" max="1285" width="8" customWidth="1"/>
    <col min="1286" max="1286" width="11" customWidth="1"/>
    <col min="1287" max="1287" width="8.140625" customWidth="1"/>
    <col min="1530" max="1530" width="4.7109375" customWidth="1"/>
    <col min="1531" max="1531" width="16.42578125" customWidth="1"/>
    <col min="1532" max="1532" width="4.42578125" customWidth="1"/>
    <col min="1533" max="1533" width="10" customWidth="1"/>
    <col min="1534" max="1534" width="6.140625" customWidth="1"/>
    <col min="1535" max="1535" width="5.7109375" customWidth="1"/>
    <col min="1536" max="1536" width="5.28515625" customWidth="1"/>
    <col min="1537" max="1537" width="5.140625" customWidth="1"/>
    <col min="1538" max="1538" width="5.42578125" customWidth="1"/>
    <col min="1539" max="1539" width="6.140625" customWidth="1"/>
    <col min="1540" max="1540" width="8.42578125" customWidth="1"/>
    <col min="1541" max="1541" width="8" customWidth="1"/>
    <col min="1542" max="1542" width="11" customWidth="1"/>
    <col min="1543" max="1543" width="8.140625" customWidth="1"/>
    <col min="1786" max="1786" width="4.7109375" customWidth="1"/>
    <col min="1787" max="1787" width="16.42578125" customWidth="1"/>
    <col min="1788" max="1788" width="4.42578125" customWidth="1"/>
    <col min="1789" max="1789" width="10" customWidth="1"/>
    <col min="1790" max="1790" width="6.140625" customWidth="1"/>
    <col min="1791" max="1791" width="5.7109375" customWidth="1"/>
    <col min="1792" max="1792" width="5.28515625" customWidth="1"/>
    <col min="1793" max="1793" width="5.140625" customWidth="1"/>
    <col min="1794" max="1794" width="5.42578125" customWidth="1"/>
    <col min="1795" max="1795" width="6.140625" customWidth="1"/>
    <col min="1796" max="1796" width="8.42578125" customWidth="1"/>
    <col min="1797" max="1797" width="8" customWidth="1"/>
    <col min="1798" max="1798" width="11" customWidth="1"/>
    <col min="1799" max="1799" width="8.140625" customWidth="1"/>
    <col min="2042" max="2042" width="4.7109375" customWidth="1"/>
    <col min="2043" max="2043" width="16.42578125" customWidth="1"/>
    <col min="2044" max="2044" width="4.42578125" customWidth="1"/>
    <col min="2045" max="2045" width="10" customWidth="1"/>
    <col min="2046" max="2046" width="6.140625" customWidth="1"/>
    <col min="2047" max="2047" width="5.7109375" customWidth="1"/>
    <col min="2048" max="2048" width="5.28515625" customWidth="1"/>
    <col min="2049" max="2049" width="5.140625" customWidth="1"/>
    <col min="2050" max="2050" width="5.42578125" customWidth="1"/>
    <col min="2051" max="2051" width="6.140625" customWidth="1"/>
    <col min="2052" max="2052" width="8.42578125" customWidth="1"/>
    <col min="2053" max="2053" width="8" customWidth="1"/>
    <col min="2054" max="2054" width="11" customWidth="1"/>
    <col min="2055" max="2055" width="8.140625" customWidth="1"/>
    <col min="2298" max="2298" width="4.7109375" customWidth="1"/>
    <col min="2299" max="2299" width="16.42578125" customWidth="1"/>
    <col min="2300" max="2300" width="4.42578125" customWidth="1"/>
    <col min="2301" max="2301" width="10" customWidth="1"/>
    <col min="2302" max="2302" width="6.140625" customWidth="1"/>
    <col min="2303" max="2303" width="5.7109375" customWidth="1"/>
    <col min="2304" max="2304" width="5.28515625" customWidth="1"/>
    <col min="2305" max="2305" width="5.140625" customWidth="1"/>
    <col min="2306" max="2306" width="5.42578125" customWidth="1"/>
    <col min="2307" max="2307" width="6.140625" customWidth="1"/>
    <col min="2308" max="2308" width="8.42578125" customWidth="1"/>
    <col min="2309" max="2309" width="8" customWidth="1"/>
    <col min="2310" max="2310" width="11" customWidth="1"/>
    <col min="2311" max="2311" width="8.140625" customWidth="1"/>
    <col min="2554" max="2554" width="4.7109375" customWidth="1"/>
    <col min="2555" max="2555" width="16.42578125" customWidth="1"/>
    <col min="2556" max="2556" width="4.42578125" customWidth="1"/>
    <col min="2557" max="2557" width="10" customWidth="1"/>
    <col min="2558" max="2558" width="6.140625" customWidth="1"/>
    <col min="2559" max="2559" width="5.7109375" customWidth="1"/>
    <col min="2560" max="2560" width="5.28515625" customWidth="1"/>
    <col min="2561" max="2561" width="5.140625" customWidth="1"/>
    <col min="2562" max="2562" width="5.42578125" customWidth="1"/>
    <col min="2563" max="2563" width="6.140625" customWidth="1"/>
    <col min="2564" max="2564" width="8.42578125" customWidth="1"/>
    <col min="2565" max="2565" width="8" customWidth="1"/>
    <col min="2566" max="2566" width="11" customWidth="1"/>
    <col min="2567" max="2567" width="8.140625" customWidth="1"/>
    <col min="2810" max="2810" width="4.7109375" customWidth="1"/>
    <col min="2811" max="2811" width="16.42578125" customWidth="1"/>
    <col min="2812" max="2812" width="4.42578125" customWidth="1"/>
    <col min="2813" max="2813" width="10" customWidth="1"/>
    <col min="2814" max="2814" width="6.140625" customWidth="1"/>
    <col min="2815" max="2815" width="5.7109375" customWidth="1"/>
    <col min="2816" max="2816" width="5.28515625" customWidth="1"/>
    <col min="2817" max="2817" width="5.140625" customWidth="1"/>
    <col min="2818" max="2818" width="5.42578125" customWidth="1"/>
    <col min="2819" max="2819" width="6.140625" customWidth="1"/>
    <col min="2820" max="2820" width="8.42578125" customWidth="1"/>
    <col min="2821" max="2821" width="8" customWidth="1"/>
    <col min="2822" max="2822" width="11" customWidth="1"/>
    <col min="2823" max="2823" width="8.140625" customWidth="1"/>
    <col min="3066" max="3066" width="4.7109375" customWidth="1"/>
    <col min="3067" max="3067" width="16.42578125" customWidth="1"/>
    <col min="3068" max="3068" width="4.42578125" customWidth="1"/>
    <col min="3069" max="3069" width="10" customWidth="1"/>
    <col min="3070" max="3070" width="6.140625" customWidth="1"/>
    <col min="3071" max="3071" width="5.7109375" customWidth="1"/>
    <col min="3072" max="3072" width="5.28515625" customWidth="1"/>
    <col min="3073" max="3073" width="5.140625" customWidth="1"/>
    <col min="3074" max="3074" width="5.42578125" customWidth="1"/>
    <col min="3075" max="3075" width="6.140625" customWidth="1"/>
    <col min="3076" max="3076" width="8.42578125" customWidth="1"/>
    <col min="3077" max="3077" width="8" customWidth="1"/>
    <col min="3078" max="3078" width="11" customWidth="1"/>
    <col min="3079" max="3079" width="8.140625" customWidth="1"/>
    <col min="3322" max="3322" width="4.7109375" customWidth="1"/>
    <col min="3323" max="3323" width="16.42578125" customWidth="1"/>
    <col min="3324" max="3324" width="4.42578125" customWidth="1"/>
    <col min="3325" max="3325" width="10" customWidth="1"/>
    <col min="3326" max="3326" width="6.140625" customWidth="1"/>
    <col min="3327" max="3327" width="5.7109375" customWidth="1"/>
    <col min="3328" max="3328" width="5.28515625" customWidth="1"/>
    <col min="3329" max="3329" width="5.140625" customWidth="1"/>
    <col min="3330" max="3330" width="5.42578125" customWidth="1"/>
    <col min="3331" max="3331" width="6.140625" customWidth="1"/>
    <col min="3332" max="3332" width="8.42578125" customWidth="1"/>
    <col min="3333" max="3333" width="8" customWidth="1"/>
    <col min="3334" max="3334" width="11" customWidth="1"/>
    <col min="3335" max="3335" width="8.140625" customWidth="1"/>
    <col min="3578" max="3578" width="4.7109375" customWidth="1"/>
    <col min="3579" max="3579" width="16.42578125" customWidth="1"/>
    <col min="3580" max="3580" width="4.42578125" customWidth="1"/>
    <col min="3581" max="3581" width="10" customWidth="1"/>
    <col min="3582" max="3582" width="6.140625" customWidth="1"/>
    <col min="3583" max="3583" width="5.7109375" customWidth="1"/>
    <col min="3584" max="3584" width="5.28515625" customWidth="1"/>
    <col min="3585" max="3585" width="5.140625" customWidth="1"/>
    <col min="3586" max="3586" width="5.42578125" customWidth="1"/>
    <col min="3587" max="3587" width="6.140625" customWidth="1"/>
    <col min="3588" max="3588" width="8.42578125" customWidth="1"/>
    <col min="3589" max="3589" width="8" customWidth="1"/>
    <col min="3590" max="3590" width="11" customWidth="1"/>
    <col min="3591" max="3591" width="8.140625" customWidth="1"/>
    <col min="3834" max="3834" width="4.7109375" customWidth="1"/>
    <col min="3835" max="3835" width="16.42578125" customWidth="1"/>
    <col min="3836" max="3836" width="4.42578125" customWidth="1"/>
    <col min="3837" max="3837" width="10" customWidth="1"/>
    <col min="3838" max="3838" width="6.140625" customWidth="1"/>
    <col min="3839" max="3839" width="5.7109375" customWidth="1"/>
    <col min="3840" max="3840" width="5.28515625" customWidth="1"/>
    <col min="3841" max="3841" width="5.140625" customWidth="1"/>
    <col min="3842" max="3842" width="5.42578125" customWidth="1"/>
    <col min="3843" max="3843" width="6.140625" customWidth="1"/>
    <col min="3844" max="3844" width="8.42578125" customWidth="1"/>
    <col min="3845" max="3845" width="8" customWidth="1"/>
    <col min="3846" max="3846" width="11" customWidth="1"/>
    <col min="3847" max="3847" width="8.140625" customWidth="1"/>
    <col min="4090" max="4090" width="4.7109375" customWidth="1"/>
    <col min="4091" max="4091" width="16.42578125" customWidth="1"/>
    <col min="4092" max="4092" width="4.42578125" customWidth="1"/>
    <col min="4093" max="4093" width="10" customWidth="1"/>
    <col min="4094" max="4094" width="6.140625" customWidth="1"/>
    <col min="4095" max="4095" width="5.7109375" customWidth="1"/>
    <col min="4096" max="4096" width="5.28515625" customWidth="1"/>
    <col min="4097" max="4097" width="5.140625" customWidth="1"/>
    <col min="4098" max="4098" width="5.42578125" customWidth="1"/>
    <col min="4099" max="4099" width="6.140625" customWidth="1"/>
    <col min="4100" max="4100" width="8.42578125" customWidth="1"/>
    <col min="4101" max="4101" width="8" customWidth="1"/>
    <col min="4102" max="4102" width="11" customWidth="1"/>
    <col min="4103" max="4103" width="8.140625" customWidth="1"/>
    <col min="4346" max="4346" width="4.7109375" customWidth="1"/>
    <col min="4347" max="4347" width="16.42578125" customWidth="1"/>
    <col min="4348" max="4348" width="4.42578125" customWidth="1"/>
    <col min="4349" max="4349" width="10" customWidth="1"/>
    <col min="4350" max="4350" width="6.140625" customWidth="1"/>
    <col min="4351" max="4351" width="5.7109375" customWidth="1"/>
    <col min="4352" max="4352" width="5.28515625" customWidth="1"/>
    <col min="4353" max="4353" width="5.140625" customWidth="1"/>
    <col min="4354" max="4354" width="5.42578125" customWidth="1"/>
    <col min="4355" max="4355" width="6.140625" customWidth="1"/>
    <col min="4356" max="4356" width="8.42578125" customWidth="1"/>
    <col min="4357" max="4357" width="8" customWidth="1"/>
    <col min="4358" max="4358" width="11" customWidth="1"/>
    <col min="4359" max="4359" width="8.140625" customWidth="1"/>
    <col min="4602" max="4602" width="4.7109375" customWidth="1"/>
    <col min="4603" max="4603" width="16.42578125" customWidth="1"/>
    <col min="4604" max="4604" width="4.42578125" customWidth="1"/>
    <col min="4605" max="4605" width="10" customWidth="1"/>
    <col min="4606" max="4606" width="6.140625" customWidth="1"/>
    <col min="4607" max="4607" width="5.7109375" customWidth="1"/>
    <col min="4608" max="4608" width="5.28515625" customWidth="1"/>
    <col min="4609" max="4609" width="5.140625" customWidth="1"/>
    <col min="4610" max="4610" width="5.42578125" customWidth="1"/>
    <col min="4611" max="4611" width="6.140625" customWidth="1"/>
    <col min="4612" max="4612" width="8.42578125" customWidth="1"/>
    <col min="4613" max="4613" width="8" customWidth="1"/>
    <col min="4614" max="4614" width="11" customWidth="1"/>
    <col min="4615" max="4615" width="8.140625" customWidth="1"/>
    <col min="4858" max="4858" width="4.7109375" customWidth="1"/>
    <col min="4859" max="4859" width="16.42578125" customWidth="1"/>
    <col min="4860" max="4860" width="4.42578125" customWidth="1"/>
    <col min="4861" max="4861" width="10" customWidth="1"/>
    <col min="4862" max="4862" width="6.140625" customWidth="1"/>
    <col min="4863" max="4863" width="5.7109375" customWidth="1"/>
    <col min="4864" max="4864" width="5.28515625" customWidth="1"/>
    <col min="4865" max="4865" width="5.140625" customWidth="1"/>
    <col min="4866" max="4866" width="5.42578125" customWidth="1"/>
    <col min="4867" max="4867" width="6.140625" customWidth="1"/>
    <col min="4868" max="4868" width="8.42578125" customWidth="1"/>
    <col min="4869" max="4869" width="8" customWidth="1"/>
    <col min="4870" max="4870" width="11" customWidth="1"/>
    <col min="4871" max="4871" width="8.140625" customWidth="1"/>
    <col min="5114" max="5114" width="4.7109375" customWidth="1"/>
    <col min="5115" max="5115" width="16.42578125" customWidth="1"/>
    <col min="5116" max="5116" width="4.42578125" customWidth="1"/>
    <col min="5117" max="5117" width="10" customWidth="1"/>
    <col min="5118" max="5118" width="6.140625" customWidth="1"/>
    <col min="5119" max="5119" width="5.7109375" customWidth="1"/>
    <col min="5120" max="5120" width="5.28515625" customWidth="1"/>
    <col min="5121" max="5121" width="5.140625" customWidth="1"/>
    <col min="5122" max="5122" width="5.42578125" customWidth="1"/>
    <col min="5123" max="5123" width="6.140625" customWidth="1"/>
    <col min="5124" max="5124" width="8.42578125" customWidth="1"/>
    <col min="5125" max="5125" width="8" customWidth="1"/>
    <col min="5126" max="5126" width="11" customWidth="1"/>
    <col min="5127" max="5127" width="8.140625" customWidth="1"/>
    <col min="5370" max="5370" width="4.7109375" customWidth="1"/>
    <col min="5371" max="5371" width="16.42578125" customWidth="1"/>
    <col min="5372" max="5372" width="4.42578125" customWidth="1"/>
    <col min="5373" max="5373" width="10" customWidth="1"/>
    <col min="5374" max="5374" width="6.140625" customWidth="1"/>
    <col min="5375" max="5375" width="5.7109375" customWidth="1"/>
    <col min="5376" max="5376" width="5.28515625" customWidth="1"/>
    <col min="5377" max="5377" width="5.140625" customWidth="1"/>
    <col min="5378" max="5378" width="5.42578125" customWidth="1"/>
    <col min="5379" max="5379" width="6.140625" customWidth="1"/>
    <col min="5380" max="5380" width="8.42578125" customWidth="1"/>
    <col min="5381" max="5381" width="8" customWidth="1"/>
    <col min="5382" max="5382" width="11" customWidth="1"/>
    <col min="5383" max="5383" width="8.140625" customWidth="1"/>
    <col min="5626" max="5626" width="4.7109375" customWidth="1"/>
    <col min="5627" max="5627" width="16.42578125" customWidth="1"/>
    <col min="5628" max="5628" width="4.42578125" customWidth="1"/>
    <col min="5629" max="5629" width="10" customWidth="1"/>
    <col min="5630" max="5630" width="6.140625" customWidth="1"/>
    <col min="5631" max="5631" width="5.7109375" customWidth="1"/>
    <col min="5632" max="5632" width="5.28515625" customWidth="1"/>
    <col min="5633" max="5633" width="5.140625" customWidth="1"/>
    <col min="5634" max="5634" width="5.42578125" customWidth="1"/>
    <col min="5635" max="5635" width="6.140625" customWidth="1"/>
    <col min="5636" max="5636" width="8.42578125" customWidth="1"/>
    <col min="5637" max="5637" width="8" customWidth="1"/>
    <col min="5638" max="5638" width="11" customWidth="1"/>
    <col min="5639" max="5639" width="8.140625" customWidth="1"/>
    <col min="5882" max="5882" width="4.7109375" customWidth="1"/>
    <col min="5883" max="5883" width="16.42578125" customWidth="1"/>
    <col min="5884" max="5884" width="4.42578125" customWidth="1"/>
    <col min="5885" max="5885" width="10" customWidth="1"/>
    <col min="5886" max="5886" width="6.140625" customWidth="1"/>
    <col min="5887" max="5887" width="5.7109375" customWidth="1"/>
    <col min="5888" max="5888" width="5.28515625" customWidth="1"/>
    <col min="5889" max="5889" width="5.140625" customWidth="1"/>
    <col min="5890" max="5890" width="5.42578125" customWidth="1"/>
    <col min="5891" max="5891" width="6.140625" customWidth="1"/>
    <col min="5892" max="5892" width="8.42578125" customWidth="1"/>
    <col min="5893" max="5893" width="8" customWidth="1"/>
    <col min="5894" max="5894" width="11" customWidth="1"/>
    <col min="5895" max="5895" width="8.140625" customWidth="1"/>
    <col min="6138" max="6138" width="4.7109375" customWidth="1"/>
    <col min="6139" max="6139" width="16.42578125" customWidth="1"/>
    <col min="6140" max="6140" width="4.42578125" customWidth="1"/>
    <col min="6141" max="6141" width="10" customWidth="1"/>
    <col min="6142" max="6142" width="6.140625" customWidth="1"/>
    <col min="6143" max="6143" width="5.7109375" customWidth="1"/>
    <col min="6144" max="6144" width="5.28515625" customWidth="1"/>
    <col min="6145" max="6145" width="5.140625" customWidth="1"/>
    <col min="6146" max="6146" width="5.42578125" customWidth="1"/>
    <col min="6147" max="6147" width="6.140625" customWidth="1"/>
    <col min="6148" max="6148" width="8.42578125" customWidth="1"/>
    <col min="6149" max="6149" width="8" customWidth="1"/>
    <col min="6150" max="6150" width="11" customWidth="1"/>
    <col min="6151" max="6151" width="8.140625" customWidth="1"/>
    <col min="6394" max="6394" width="4.7109375" customWidth="1"/>
    <col min="6395" max="6395" width="16.42578125" customWidth="1"/>
    <col min="6396" max="6396" width="4.42578125" customWidth="1"/>
    <col min="6397" max="6397" width="10" customWidth="1"/>
    <col min="6398" max="6398" width="6.140625" customWidth="1"/>
    <col min="6399" max="6399" width="5.7109375" customWidth="1"/>
    <col min="6400" max="6400" width="5.28515625" customWidth="1"/>
    <col min="6401" max="6401" width="5.140625" customWidth="1"/>
    <col min="6402" max="6402" width="5.42578125" customWidth="1"/>
    <col min="6403" max="6403" width="6.140625" customWidth="1"/>
    <col min="6404" max="6404" width="8.42578125" customWidth="1"/>
    <col min="6405" max="6405" width="8" customWidth="1"/>
    <col min="6406" max="6406" width="11" customWidth="1"/>
    <col min="6407" max="6407" width="8.140625" customWidth="1"/>
    <col min="6650" max="6650" width="4.7109375" customWidth="1"/>
    <col min="6651" max="6651" width="16.42578125" customWidth="1"/>
    <col min="6652" max="6652" width="4.42578125" customWidth="1"/>
    <col min="6653" max="6653" width="10" customWidth="1"/>
    <col min="6654" max="6654" width="6.140625" customWidth="1"/>
    <col min="6655" max="6655" width="5.7109375" customWidth="1"/>
    <col min="6656" max="6656" width="5.28515625" customWidth="1"/>
    <col min="6657" max="6657" width="5.140625" customWidth="1"/>
    <col min="6658" max="6658" width="5.42578125" customWidth="1"/>
    <col min="6659" max="6659" width="6.140625" customWidth="1"/>
    <col min="6660" max="6660" width="8.42578125" customWidth="1"/>
    <col min="6661" max="6661" width="8" customWidth="1"/>
    <col min="6662" max="6662" width="11" customWidth="1"/>
    <col min="6663" max="6663" width="8.140625" customWidth="1"/>
    <col min="6906" max="6906" width="4.7109375" customWidth="1"/>
    <col min="6907" max="6907" width="16.42578125" customWidth="1"/>
    <col min="6908" max="6908" width="4.42578125" customWidth="1"/>
    <col min="6909" max="6909" width="10" customWidth="1"/>
    <col min="6910" max="6910" width="6.140625" customWidth="1"/>
    <col min="6911" max="6911" width="5.7109375" customWidth="1"/>
    <col min="6912" max="6912" width="5.28515625" customWidth="1"/>
    <col min="6913" max="6913" width="5.140625" customWidth="1"/>
    <col min="6914" max="6914" width="5.42578125" customWidth="1"/>
    <col min="6915" max="6915" width="6.140625" customWidth="1"/>
    <col min="6916" max="6916" width="8.42578125" customWidth="1"/>
    <col min="6917" max="6917" width="8" customWidth="1"/>
    <col min="6918" max="6918" width="11" customWidth="1"/>
    <col min="6919" max="6919" width="8.140625" customWidth="1"/>
    <col min="7162" max="7162" width="4.7109375" customWidth="1"/>
    <col min="7163" max="7163" width="16.42578125" customWidth="1"/>
    <col min="7164" max="7164" width="4.42578125" customWidth="1"/>
    <col min="7165" max="7165" width="10" customWidth="1"/>
    <col min="7166" max="7166" width="6.140625" customWidth="1"/>
    <col min="7167" max="7167" width="5.7109375" customWidth="1"/>
    <col min="7168" max="7168" width="5.28515625" customWidth="1"/>
    <col min="7169" max="7169" width="5.140625" customWidth="1"/>
    <col min="7170" max="7170" width="5.42578125" customWidth="1"/>
    <col min="7171" max="7171" width="6.140625" customWidth="1"/>
    <col min="7172" max="7172" width="8.42578125" customWidth="1"/>
    <col min="7173" max="7173" width="8" customWidth="1"/>
    <col min="7174" max="7174" width="11" customWidth="1"/>
    <col min="7175" max="7175" width="8.140625" customWidth="1"/>
    <col min="7418" max="7418" width="4.7109375" customWidth="1"/>
    <col min="7419" max="7419" width="16.42578125" customWidth="1"/>
    <col min="7420" max="7420" width="4.42578125" customWidth="1"/>
    <col min="7421" max="7421" width="10" customWidth="1"/>
    <col min="7422" max="7422" width="6.140625" customWidth="1"/>
    <col min="7423" max="7423" width="5.7109375" customWidth="1"/>
    <col min="7424" max="7424" width="5.28515625" customWidth="1"/>
    <col min="7425" max="7425" width="5.140625" customWidth="1"/>
    <col min="7426" max="7426" width="5.42578125" customWidth="1"/>
    <col min="7427" max="7427" width="6.140625" customWidth="1"/>
    <col min="7428" max="7428" width="8.42578125" customWidth="1"/>
    <col min="7429" max="7429" width="8" customWidth="1"/>
    <col min="7430" max="7430" width="11" customWidth="1"/>
    <col min="7431" max="7431" width="8.140625" customWidth="1"/>
    <col min="7674" max="7674" width="4.7109375" customWidth="1"/>
    <col min="7675" max="7675" width="16.42578125" customWidth="1"/>
    <col min="7676" max="7676" width="4.42578125" customWidth="1"/>
    <col min="7677" max="7677" width="10" customWidth="1"/>
    <col min="7678" max="7678" width="6.140625" customWidth="1"/>
    <col min="7679" max="7679" width="5.7109375" customWidth="1"/>
    <col min="7680" max="7680" width="5.28515625" customWidth="1"/>
    <col min="7681" max="7681" width="5.140625" customWidth="1"/>
    <col min="7682" max="7682" width="5.42578125" customWidth="1"/>
    <col min="7683" max="7683" width="6.140625" customWidth="1"/>
    <col min="7684" max="7684" width="8.42578125" customWidth="1"/>
    <col min="7685" max="7685" width="8" customWidth="1"/>
    <col min="7686" max="7686" width="11" customWidth="1"/>
    <col min="7687" max="7687" width="8.140625" customWidth="1"/>
    <col min="7930" max="7930" width="4.7109375" customWidth="1"/>
    <col min="7931" max="7931" width="16.42578125" customWidth="1"/>
    <col min="7932" max="7932" width="4.42578125" customWidth="1"/>
    <col min="7933" max="7933" width="10" customWidth="1"/>
    <col min="7934" max="7934" width="6.140625" customWidth="1"/>
    <col min="7935" max="7935" width="5.7109375" customWidth="1"/>
    <col min="7936" max="7936" width="5.28515625" customWidth="1"/>
    <col min="7937" max="7937" width="5.140625" customWidth="1"/>
    <col min="7938" max="7938" width="5.42578125" customWidth="1"/>
    <col min="7939" max="7939" width="6.140625" customWidth="1"/>
    <col min="7940" max="7940" width="8.42578125" customWidth="1"/>
    <col min="7941" max="7941" width="8" customWidth="1"/>
    <col min="7942" max="7942" width="11" customWidth="1"/>
    <col min="7943" max="7943" width="8.140625" customWidth="1"/>
    <col min="8186" max="8186" width="4.7109375" customWidth="1"/>
    <col min="8187" max="8187" width="16.42578125" customWidth="1"/>
    <col min="8188" max="8188" width="4.42578125" customWidth="1"/>
    <col min="8189" max="8189" width="10" customWidth="1"/>
    <col min="8190" max="8190" width="6.140625" customWidth="1"/>
    <col min="8191" max="8191" width="5.7109375" customWidth="1"/>
    <col min="8192" max="8192" width="5.28515625" customWidth="1"/>
    <col min="8193" max="8193" width="5.140625" customWidth="1"/>
    <col min="8194" max="8194" width="5.42578125" customWidth="1"/>
    <col min="8195" max="8195" width="6.140625" customWidth="1"/>
    <col min="8196" max="8196" width="8.42578125" customWidth="1"/>
    <col min="8197" max="8197" width="8" customWidth="1"/>
    <col min="8198" max="8198" width="11" customWidth="1"/>
    <col min="8199" max="8199" width="8.140625" customWidth="1"/>
    <col min="8442" max="8442" width="4.7109375" customWidth="1"/>
    <col min="8443" max="8443" width="16.42578125" customWidth="1"/>
    <col min="8444" max="8444" width="4.42578125" customWidth="1"/>
    <col min="8445" max="8445" width="10" customWidth="1"/>
    <col min="8446" max="8446" width="6.140625" customWidth="1"/>
    <col min="8447" max="8447" width="5.7109375" customWidth="1"/>
    <col min="8448" max="8448" width="5.28515625" customWidth="1"/>
    <col min="8449" max="8449" width="5.140625" customWidth="1"/>
    <col min="8450" max="8450" width="5.42578125" customWidth="1"/>
    <col min="8451" max="8451" width="6.140625" customWidth="1"/>
    <col min="8452" max="8452" width="8.42578125" customWidth="1"/>
    <col min="8453" max="8453" width="8" customWidth="1"/>
    <col min="8454" max="8454" width="11" customWidth="1"/>
    <col min="8455" max="8455" width="8.140625" customWidth="1"/>
    <col min="8698" max="8698" width="4.7109375" customWidth="1"/>
    <col min="8699" max="8699" width="16.42578125" customWidth="1"/>
    <col min="8700" max="8700" width="4.42578125" customWidth="1"/>
    <col min="8701" max="8701" width="10" customWidth="1"/>
    <col min="8702" max="8702" width="6.140625" customWidth="1"/>
    <col min="8703" max="8703" width="5.7109375" customWidth="1"/>
    <col min="8704" max="8704" width="5.28515625" customWidth="1"/>
    <col min="8705" max="8705" width="5.140625" customWidth="1"/>
    <col min="8706" max="8706" width="5.42578125" customWidth="1"/>
    <col min="8707" max="8707" width="6.140625" customWidth="1"/>
    <col min="8708" max="8708" width="8.42578125" customWidth="1"/>
    <col min="8709" max="8709" width="8" customWidth="1"/>
    <col min="8710" max="8710" width="11" customWidth="1"/>
    <col min="8711" max="8711" width="8.140625" customWidth="1"/>
    <col min="8954" max="8954" width="4.7109375" customWidth="1"/>
    <col min="8955" max="8955" width="16.42578125" customWidth="1"/>
    <col min="8956" max="8956" width="4.42578125" customWidth="1"/>
    <col min="8957" max="8957" width="10" customWidth="1"/>
    <col min="8958" max="8958" width="6.140625" customWidth="1"/>
    <col min="8959" max="8959" width="5.7109375" customWidth="1"/>
    <col min="8960" max="8960" width="5.28515625" customWidth="1"/>
    <col min="8961" max="8961" width="5.140625" customWidth="1"/>
    <col min="8962" max="8962" width="5.42578125" customWidth="1"/>
    <col min="8963" max="8963" width="6.140625" customWidth="1"/>
    <col min="8964" max="8964" width="8.42578125" customWidth="1"/>
    <col min="8965" max="8965" width="8" customWidth="1"/>
    <col min="8966" max="8966" width="11" customWidth="1"/>
    <col min="8967" max="8967" width="8.140625" customWidth="1"/>
    <col min="9210" max="9210" width="4.7109375" customWidth="1"/>
    <col min="9211" max="9211" width="16.42578125" customWidth="1"/>
    <col min="9212" max="9212" width="4.42578125" customWidth="1"/>
    <col min="9213" max="9213" width="10" customWidth="1"/>
    <col min="9214" max="9214" width="6.140625" customWidth="1"/>
    <col min="9215" max="9215" width="5.7109375" customWidth="1"/>
    <col min="9216" max="9216" width="5.28515625" customWidth="1"/>
    <col min="9217" max="9217" width="5.140625" customWidth="1"/>
    <col min="9218" max="9218" width="5.42578125" customWidth="1"/>
    <col min="9219" max="9219" width="6.140625" customWidth="1"/>
    <col min="9220" max="9220" width="8.42578125" customWidth="1"/>
    <col min="9221" max="9221" width="8" customWidth="1"/>
    <col min="9222" max="9222" width="11" customWidth="1"/>
    <col min="9223" max="9223" width="8.140625" customWidth="1"/>
    <col min="9466" max="9466" width="4.7109375" customWidth="1"/>
    <col min="9467" max="9467" width="16.42578125" customWidth="1"/>
    <col min="9468" max="9468" width="4.42578125" customWidth="1"/>
    <col min="9469" max="9469" width="10" customWidth="1"/>
    <col min="9470" max="9470" width="6.140625" customWidth="1"/>
    <col min="9471" max="9471" width="5.7109375" customWidth="1"/>
    <col min="9472" max="9472" width="5.28515625" customWidth="1"/>
    <col min="9473" max="9473" width="5.140625" customWidth="1"/>
    <col min="9474" max="9474" width="5.42578125" customWidth="1"/>
    <col min="9475" max="9475" width="6.140625" customWidth="1"/>
    <col min="9476" max="9476" width="8.42578125" customWidth="1"/>
    <col min="9477" max="9477" width="8" customWidth="1"/>
    <col min="9478" max="9478" width="11" customWidth="1"/>
    <col min="9479" max="9479" width="8.140625" customWidth="1"/>
    <col min="9722" max="9722" width="4.7109375" customWidth="1"/>
    <col min="9723" max="9723" width="16.42578125" customWidth="1"/>
    <col min="9724" max="9724" width="4.42578125" customWidth="1"/>
    <col min="9725" max="9725" width="10" customWidth="1"/>
    <col min="9726" max="9726" width="6.140625" customWidth="1"/>
    <col min="9727" max="9727" width="5.7109375" customWidth="1"/>
    <col min="9728" max="9728" width="5.28515625" customWidth="1"/>
    <col min="9729" max="9729" width="5.140625" customWidth="1"/>
    <col min="9730" max="9730" width="5.42578125" customWidth="1"/>
    <col min="9731" max="9731" width="6.140625" customWidth="1"/>
    <col min="9732" max="9732" width="8.42578125" customWidth="1"/>
    <col min="9733" max="9733" width="8" customWidth="1"/>
    <col min="9734" max="9734" width="11" customWidth="1"/>
    <col min="9735" max="9735" width="8.140625" customWidth="1"/>
    <col min="9978" max="9978" width="4.7109375" customWidth="1"/>
    <col min="9979" max="9979" width="16.42578125" customWidth="1"/>
    <col min="9980" max="9980" width="4.42578125" customWidth="1"/>
    <col min="9981" max="9981" width="10" customWidth="1"/>
    <col min="9982" max="9982" width="6.140625" customWidth="1"/>
    <col min="9983" max="9983" width="5.7109375" customWidth="1"/>
    <col min="9984" max="9984" width="5.28515625" customWidth="1"/>
    <col min="9985" max="9985" width="5.140625" customWidth="1"/>
    <col min="9986" max="9986" width="5.42578125" customWidth="1"/>
    <col min="9987" max="9987" width="6.140625" customWidth="1"/>
    <col min="9988" max="9988" width="8.42578125" customWidth="1"/>
    <col min="9989" max="9989" width="8" customWidth="1"/>
    <col min="9990" max="9990" width="11" customWidth="1"/>
    <col min="9991" max="9991" width="8.140625" customWidth="1"/>
    <col min="10234" max="10234" width="4.7109375" customWidth="1"/>
    <col min="10235" max="10235" width="16.42578125" customWidth="1"/>
    <col min="10236" max="10236" width="4.42578125" customWidth="1"/>
    <col min="10237" max="10237" width="10" customWidth="1"/>
    <col min="10238" max="10238" width="6.140625" customWidth="1"/>
    <col min="10239" max="10239" width="5.7109375" customWidth="1"/>
    <col min="10240" max="10240" width="5.28515625" customWidth="1"/>
    <col min="10241" max="10241" width="5.140625" customWidth="1"/>
    <col min="10242" max="10242" width="5.42578125" customWidth="1"/>
    <col min="10243" max="10243" width="6.140625" customWidth="1"/>
    <col min="10244" max="10244" width="8.42578125" customWidth="1"/>
    <col min="10245" max="10245" width="8" customWidth="1"/>
    <col min="10246" max="10246" width="11" customWidth="1"/>
    <col min="10247" max="10247" width="8.140625" customWidth="1"/>
    <col min="10490" max="10490" width="4.7109375" customWidth="1"/>
    <col min="10491" max="10491" width="16.42578125" customWidth="1"/>
    <col min="10492" max="10492" width="4.42578125" customWidth="1"/>
    <col min="10493" max="10493" width="10" customWidth="1"/>
    <col min="10494" max="10494" width="6.140625" customWidth="1"/>
    <col min="10495" max="10495" width="5.7109375" customWidth="1"/>
    <col min="10496" max="10496" width="5.28515625" customWidth="1"/>
    <col min="10497" max="10497" width="5.140625" customWidth="1"/>
    <col min="10498" max="10498" width="5.42578125" customWidth="1"/>
    <col min="10499" max="10499" width="6.140625" customWidth="1"/>
    <col min="10500" max="10500" width="8.42578125" customWidth="1"/>
    <col min="10501" max="10501" width="8" customWidth="1"/>
    <col min="10502" max="10502" width="11" customWidth="1"/>
    <col min="10503" max="10503" width="8.140625" customWidth="1"/>
    <col min="10746" max="10746" width="4.7109375" customWidth="1"/>
    <col min="10747" max="10747" width="16.42578125" customWidth="1"/>
    <col min="10748" max="10748" width="4.42578125" customWidth="1"/>
    <col min="10749" max="10749" width="10" customWidth="1"/>
    <col min="10750" max="10750" width="6.140625" customWidth="1"/>
    <col min="10751" max="10751" width="5.7109375" customWidth="1"/>
    <col min="10752" max="10752" width="5.28515625" customWidth="1"/>
    <col min="10753" max="10753" width="5.140625" customWidth="1"/>
    <col min="10754" max="10754" width="5.42578125" customWidth="1"/>
    <col min="10755" max="10755" width="6.140625" customWidth="1"/>
    <col min="10756" max="10756" width="8.42578125" customWidth="1"/>
    <col min="10757" max="10757" width="8" customWidth="1"/>
    <col min="10758" max="10758" width="11" customWidth="1"/>
    <col min="10759" max="10759" width="8.140625" customWidth="1"/>
    <col min="11002" max="11002" width="4.7109375" customWidth="1"/>
    <col min="11003" max="11003" width="16.42578125" customWidth="1"/>
    <col min="11004" max="11004" width="4.42578125" customWidth="1"/>
    <col min="11005" max="11005" width="10" customWidth="1"/>
    <col min="11006" max="11006" width="6.140625" customWidth="1"/>
    <col min="11007" max="11007" width="5.7109375" customWidth="1"/>
    <col min="11008" max="11008" width="5.28515625" customWidth="1"/>
    <col min="11009" max="11009" width="5.140625" customWidth="1"/>
    <col min="11010" max="11010" width="5.42578125" customWidth="1"/>
    <col min="11011" max="11011" width="6.140625" customWidth="1"/>
    <col min="11012" max="11012" width="8.42578125" customWidth="1"/>
    <col min="11013" max="11013" width="8" customWidth="1"/>
    <col min="11014" max="11014" width="11" customWidth="1"/>
    <col min="11015" max="11015" width="8.140625" customWidth="1"/>
    <col min="11258" max="11258" width="4.7109375" customWidth="1"/>
    <col min="11259" max="11259" width="16.42578125" customWidth="1"/>
    <col min="11260" max="11260" width="4.42578125" customWidth="1"/>
    <col min="11261" max="11261" width="10" customWidth="1"/>
    <col min="11262" max="11262" width="6.140625" customWidth="1"/>
    <col min="11263" max="11263" width="5.7109375" customWidth="1"/>
    <col min="11264" max="11264" width="5.28515625" customWidth="1"/>
    <col min="11265" max="11265" width="5.140625" customWidth="1"/>
    <col min="11266" max="11266" width="5.42578125" customWidth="1"/>
    <col min="11267" max="11267" width="6.140625" customWidth="1"/>
    <col min="11268" max="11268" width="8.42578125" customWidth="1"/>
    <col min="11269" max="11269" width="8" customWidth="1"/>
    <col min="11270" max="11270" width="11" customWidth="1"/>
    <col min="11271" max="11271" width="8.140625" customWidth="1"/>
    <col min="11514" max="11514" width="4.7109375" customWidth="1"/>
    <col min="11515" max="11515" width="16.42578125" customWidth="1"/>
    <col min="11516" max="11516" width="4.42578125" customWidth="1"/>
    <col min="11517" max="11517" width="10" customWidth="1"/>
    <col min="11518" max="11518" width="6.140625" customWidth="1"/>
    <col min="11519" max="11519" width="5.7109375" customWidth="1"/>
    <col min="11520" max="11520" width="5.28515625" customWidth="1"/>
    <col min="11521" max="11521" width="5.140625" customWidth="1"/>
    <col min="11522" max="11522" width="5.42578125" customWidth="1"/>
    <col min="11523" max="11523" width="6.140625" customWidth="1"/>
    <col min="11524" max="11524" width="8.42578125" customWidth="1"/>
    <col min="11525" max="11525" width="8" customWidth="1"/>
    <col min="11526" max="11526" width="11" customWidth="1"/>
    <col min="11527" max="11527" width="8.140625" customWidth="1"/>
    <col min="11770" max="11770" width="4.7109375" customWidth="1"/>
    <col min="11771" max="11771" width="16.42578125" customWidth="1"/>
    <col min="11772" max="11772" width="4.42578125" customWidth="1"/>
    <col min="11773" max="11773" width="10" customWidth="1"/>
    <col min="11774" max="11774" width="6.140625" customWidth="1"/>
    <col min="11775" max="11775" width="5.7109375" customWidth="1"/>
    <col min="11776" max="11776" width="5.28515625" customWidth="1"/>
    <col min="11777" max="11777" width="5.140625" customWidth="1"/>
    <col min="11778" max="11778" width="5.42578125" customWidth="1"/>
    <col min="11779" max="11779" width="6.140625" customWidth="1"/>
    <col min="11780" max="11780" width="8.42578125" customWidth="1"/>
    <col min="11781" max="11781" width="8" customWidth="1"/>
    <col min="11782" max="11782" width="11" customWidth="1"/>
    <col min="11783" max="11783" width="8.140625" customWidth="1"/>
    <col min="12026" max="12026" width="4.7109375" customWidth="1"/>
    <col min="12027" max="12027" width="16.42578125" customWidth="1"/>
    <col min="12028" max="12028" width="4.42578125" customWidth="1"/>
    <col min="12029" max="12029" width="10" customWidth="1"/>
    <col min="12030" max="12030" width="6.140625" customWidth="1"/>
    <col min="12031" max="12031" width="5.7109375" customWidth="1"/>
    <col min="12032" max="12032" width="5.28515625" customWidth="1"/>
    <col min="12033" max="12033" width="5.140625" customWidth="1"/>
    <col min="12034" max="12034" width="5.42578125" customWidth="1"/>
    <col min="12035" max="12035" width="6.140625" customWidth="1"/>
    <col min="12036" max="12036" width="8.42578125" customWidth="1"/>
    <col min="12037" max="12037" width="8" customWidth="1"/>
    <col min="12038" max="12038" width="11" customWidth="1"/>
    <col min="12039" max="12039" width="8.140625" customWidth="1"/>
    <col min="12282" max="12282" width="4.7109375" customWidth="1"/>
    <col min="12283" max="12283" width="16.42578125" customWidth="1"/>
    <col min="12284" max="12284" width="4.42578125" customWidth="1"/>
    <col min="12285" max="12285" width="10" customWidth="1"/>
    <col min="12286" max="12286" width="6.140625" customWidth="1"/>
    <col min="12287" max="12287" width="5.7109375" customWidth="1"/>
    <col min="12288" max="12288" width="5.28515625" customWidth="1"/>
    <col min="12289" max="12289" width="5.140625" customWidth="1"/>
    <col min="12290" max="12290" width="5.42578125" customWidth="1"/>
    <col min="12291" max="12291" width="6.140625" customWidth="1"/>
    <col min="12292" max="12292" width="8.42578125" customWidth="1"/>
    <col min="12293" max="12293" width="8" customWidth="1"/>
    <col min="12294" max="12294" width="11" customWidth="1"/>
    <col min="12295" max="12295" width="8.140625" customWidth="1"/>
    <col min="12538" max="12538" width="4.7109375" customWidth="1"/>
    <col min="12539" max="12539" width="16.42578125" customWidth="1"/>
    <col min="12540" max="12540" width="4.42578125" customWidth="1"/>
    <col min="12541" max="12541" width="10" customWidth="1"/>
    <col min="12542" max="12542" width="6.140625" customWidth="1"/>
    <col min="12543" max="12543" width="5.7109375" customWidth="1"/>
    <col min="12544" max="12544" width="5.28515625" customWidth="1"/>
    <col min="12545" max="12545" width="5.140625" customWidth="1"/>
    <col min="12546" max="12546" width="5.42578125" customWidth="1"/>
    <col min="12547" max="12547" width="6.140625" customWidth="1"/>
    <col min="12548" max="12548" width="8.42578125" customWidth="1"/>
    <col min="12549" max="12549" width="8" customWidth="1"/>
    <col min="12550" max="12550" width="11" customWidth="1"/>
    <col min="12551" max="12551" width="8.140625" customWidth="1"/>
    <col min="12794" max="12794" width="4.7109375" customWidth="1"/>
    <col min="12795" max="12795" width="16.42578125" customWidth="1"/>
    <col min="12796" max="12796" width="4.42578125" customWidth="1"/>
    <col min="12797" max="12797" width="10" customWidth="1"/>
    <col min="12798" max="12798" width="6.140625" customWidth="1"/>
    <col min="12799" max="12799" width="5.7109375" customWidth="1"/>
    <col min="12800" max="12800" width="5.28515625" customWidth="1"/>
    <col min="12801" max="12801" width="5.140625" customWidth="1"/>
    <col min="12802" max="12802" width="5.42578125" customWidth="1"/>
    <col min="12803" max="12803" width="6.140625" customWidth="1"/>
    <col min="12804" max="12804" width="8.42578125" customWidth="1"/>
    <col min="12805" max="12805" width="8" customWidth="1"/>
    <col min="12806" max="12806" width="11" customWidth="1"/>
    <col min="12807" max="12807" width="8.140625" customWidth="1"/>
    <col min="13050" max="13050" width="4.7109375" customWidth="1"/>
    <col min="13051" max="13051" width="16.42578125" customWidth="1"/>
    <col min="13052" max="13052" width="4.42578125" customWidth="1"/>
    <col min="13053" max="13053" width="10" customWidth="1"/>
    <col min="13054" max="13054" width="6.140625" customWidth="1"/>
    <col min="13055" max="13055" width="5.7109375" customWidth="1"/>
    <col min="13056" max="13056" width="5.28515625" customWidth="1"/>
    <col min="13057" max="13057" width="5.140625" customWidth="1"/>
    <col min="13058" max="13058" width="5.42578125" customWidth="1"/>
    <col min="13059" max="13059" width="6.140625" customWidth="1"/>
    <col min="13060" max="13060" width="8.42578125" customWidth="1"/>
    <col min="13061" max="13061" width="8" customWidth="1"/>
    <col min="13062" max="13062" width="11" customWidth="1"/>
    <col min="13063" max="13063" width="8.140625" customWidth="1"/>
    <col min="13306" max="13306" width="4.7109375" customWidth="1"/>
    <col min="13307" max="13307" width="16.42578125" customWidth="1"/>
    <col min="13308" max="13308" width="4.42578125" customWidth="1"/>
    <col min="13309" max="13309" width="10" customWidth="1"/>
    <col min="13310" max="13310" width="6.140625" customWidth="1"/>
    <col min="13311" max="13311" width="5.7109375" customWidth="1"/>
    <col min="13312" max="13312" width="5.28515625" customWidth="1"/>
    <col min="13313" max="13313" width="5.140625" customWidth="1"/>
    <col min="13314" max="13314" width="5.42578125" customWidth="1"/>
    <col min="13315" max="13315" width="6.140625" customWidth="1"/>
    <col min="13316" max="13316" width="8.42578125" customWidth="1"/>
    <col min="13317" max="13317" width="8" customWidth="1"/>
    <col min="13318" max="13318" width="11" customWidth="1"/>
    <col min="13319" max="13319" width="8.140625" customWidth="1"/>
    <col min="13562" max="13562" width="4.7109375" customWidth="1"/>
    <col min="13563" max="13563" width="16.42578125" customWidth="1"/>
    <col min="13564" max="13564" width="4.42578125" customWidth="1"/>
    <col min="13565" max="13565" width="10" customWidth="1"/>
    <col min="13566" max="13566" width="6.140625" customWidth="1"/>
    <col min="13567" max="13567" width="5.7109375" customWidth="1"/>
    <col min="13568" max="13568" width="5.28515625" customWidth="1"/>
    <col min="13569" max="13569" width="5.140625" customWidth="1"/>
    <col min="13570" max="13570" width="5.42578125" customWidth="1"/>
    <col min="13571" max="13571" width="6.140625" customWidth="1"/>
    <col min="13572" max="13572" width="8.42578125" customWidth="1"/>
    <col min="13573" max="13573" width="8" customWidth="1"/>
    <col min="13574" max="13574" width="11" customWidth="1"/>
    <col min="13575" max="13575" width="8.140625" customWidth="1"/>
    <col min="13818" max="13818" width="4.7109375" customWidth="1"/>
    <col min="13819" max="13819" width="16.42578125" customWidth="1"/>
    <col min="13820" max="13820" width="4.42578125" customWidth="1"/>
    <col min="13821" max="13821" width="10" customWidth="1"/>
    <col min="13822" max="13822" width="6.140625" customWidth="1"/>
    <col min="13823" max="13823" width="5.7109375" customWidth="1"/>
    <col min="13824" max="13824" width="5.28515625" customWidth="1"/>
    <col min="13825" max="13825" width="5.140625" customWidth="1"/>
    <col min="13826" max="13826" width="5.42578125" customWidth="1"/>
    <col min="13827" max="13827" width="6.140625" customWidth="1"/>
    <col min="13828" max="13828" width="8.42578125" customWidth="1"/>
    <col min="13829" max="13829" width="8" customWidth="1"/>
    <col min="13830" max="13830" width="11" customWidth="1"/>
    <col min="13831" max="13831" width="8.140625" customWidth="1"/>
    <col min="14074" max="14074" width="4.7109375" customWidth="1"/>
    <col min="14075" max="14075" width="16.42578125" customWidth="1"/>
    <col min="14076" max="14076" width="4.42578125" customWidth="1"/>
    <col min="14077" max="14077" width="10" customWidth="1"/>
    <col min="14078" max="14078" width="6.140625" customWidth="1"/>
    <col min="14079" max="14079" width="5.7109375" customWidth="1"/>
    <col min="14080" max="14080" width="5.28515625" customWidth="1"/>
    <col min="14081" max="14081" width="5.140625" customWidth="1"/>
    <col min="14082" max="14082" width="5.42578125" customWidth="1"/>
    <col min="14083" max="14083" width="6.140625" customWidth="1"/>
    <col min="14084" max="14084" width="8.42578125" customWidth="1"/>
    <col min="14085" max="14085" width="8" customWidth="1"/>
    <col min="14086" max="14086" width="11" customWidth="1"/>
    <col min="14087" max="14087" width="8.140625" customWidth="1"/>
    <col min="14330" max="14330" width="4.7109375" customWidth="1"/>
    <col min="14331" max="14331" width="16.42578125" customWidth="1"/>
    <col min="14332" max="14332" width="4.42578125" customWidth="1"/>
    <col min="14333" max="14333" width="10" customWidth="1"/>
    <col min="14334" max="14334" width="6.140625" customWidth="1"/>
    <col min="14335" max="14335" width="5.7109375" customWidth="1"/>
    <col min="14336" max="14336" width="5.28515625" customWidth="1"/>
    <col min="14337" max="14337" width="5.140625" customWidth="1"/>
    <col min="14338" max="14338" width="5.42578125" customWidth="1"/>
    <col min="14339" max="14339" width="6.140625" customWidth="1"/>
    <col min="14340" max="14340" width="8.42578125" customWidth="1"/>
    <col min="14341" max="14341" width="8" customWidth="1"/>
    <col min="14342" max="14342" width="11" customWidth="1"/>
    <col min="14343" max="14343" width="8.140625" customWidth="1"/>
    <col min="14586" max="14586" width="4.7109375" customWidth="1"/>
    <col min="14587" max="14587" width="16.42578125" customWidth="1"/>
    <col min="14588" max="14588" width="4.42578125" customWidth="1"/>
    <col min="14589" max="14589" width="10" customWidth="1"/>
    <col min="14590" max="14590" width="6.140625" customWidth="1"/>
    <col min="14591" max="14591" width="5.7109375" customWidth="1"/>
    <col min="14592" max="14592" width="5.28515625" customWidth="1"/>
    <col min="14593" max="14593" width="5.140625" customWidth="1"/>
    <col min="14594" max="14594" width="5.42578125" customWidth="1"/>
    <col min="14595" max="14595" width="6.140625" customWidth="1"/>
    <col min="14596" max="14596" width="8.42578125" customWidth="1"/>
    <col min="14597" max="14597" width="8" customWidth="1"/>
    <col min="14598" max="14598" width="11" customWidth="1"/>
    <col min="14599" max="14599" width="8.140625" customWidth="1"/>
    <col min="14842" max="14842" width="4.7109375" customWidth="1"/>
    <col min="14843" max="14843" width="16.42578125" customWidth="1"/>
    <col min="14844" max="14844" width="4.42578125" customWidth="1"/>
    <col min="14845" max="14845" width="10" customWidth="1"/>
    <col min="14846" max="14846" width="6.140625" customWidth="1"/>
    <col min="14847" max="14847" width="5.7109375" customWidth="1"/>
    <col min="14848" max="14848" width="5.28515625" customWidth="1"/>
    <col min="14849" max="14849" width="5.140625" customWidth="1"/>
    <col min="14850" max="14850" width="5.42578125" customWidth="1"/>
    <col min="14851" max="14851" width="6.140625" customWidth="1"/>
    <col min="14852" max="14852" width="8.42578125" customWidth="1"/>
    <col min="14853" max="14853" width="8" customWidth="1"/>
    <col min="14854" max="14854" width="11" customWidth="1"/>
    <col min="14855" max="14855" width="8.140625" customWidth="1"/>
    <col min="15098" max="15098" width="4.7109375" customWidth="1"/>
    <col min="15099" max="15099" width="16.42578125" customWidth="1"/>
    <col min="15100" max="15100" width="4.42578125" customWidth="1"/>
    <col min="15101" max="15101" width="10" customWidth="1"/>
    <col min="15102" max="15102" width="6.140625" customWidth="1"/>
    <col min="15103" max="15103" width="5.7109375" customWidth="1"/>
    <col min="15104" max="15104" width="5.28515625" customWidth="1"/>
    <col min="15105" max="15105" width="5.140625" customWidth="1"/>
    <col min="15106" max="15106" width="5.42578125" customWidth="1"/>
    <col min="15107" max="15107" width="6.140625" customWidth="1"/>
    <col min="15108" max="15108" width="8.42578125" customWidth="1"/>
    <col min="15109" max="15109" width="8" customWidth="1"/>
    <col min="15110" max="15110" width="11" customWidth="1"/>
    <col min="15111" max="15111" width="8.140625" customWidth="1"/>
    <col min="15354" max="15354" width="4.7109375" customWidth="1"/>
    <col min="15355" max="15355" width="16.42578125" customWidth="1"/>
    <col min="15356" max="15356" width="4.42578125" customWidth="1"/>
    <col min="15357" max="15357" width="10" customWidth="1"/>
    <col min="15358" max="15358" width="6.140625" customWidth="1"/>
    <col min="15359" max="15359" width="5.7109375" customWidth="1"/>
    <col min="15360" max="15360" width="5.28515625" customWidth="1"/>
    <col min="15361" max="15361" width="5.140625" customWidth="1"/>
    <col min="15362" max="15362" width="5.42578125" customWidth="1"/>
    <col min="15363" max="15363" width="6.140625" customWidth="1"/>
    <col min="15364" max="15364" width="8.42578125" customWidth="1"/>
    <col min="15365" max="15365" width="8" customWidth="1"/>
    <col min="15366" max="15366" width="11" customWidth="1"/>
    <col min="15367" max="15367" width="8.140625" customWidth="1"/>
    <col min="15610" max="15610" width="4.7109375" customWidth="1"/>
    <col min="15611" max="15611" width="16.42578125" customWidth="1"/>
    <col min="15612" max="15612" width="4.42578125" customWidth="1"/>
    <col min="15613" max="15613" width="10" customWidth="1"/>
    <col min="15614" max="15614" width="6.140625" customWidth="1"/>
    <col min="15615" max="15615" width="5.7109375" customWidth="1"/>
    <col min="15616" max="15616" width="5.28515625" customWidth="1"/>
    <col min="15617" max="15617" width="5.140625" customWidth="1"/>
    <col min="15618" max="15618" width="5.42578125" customWidth="1"/>
    <col min="15619" max="15619" width="6.140625" customWidth="1"/>
    <col min="15620" max="15620" width="8.42578125" customWidth="1"/>
    <col min="15621" max="15621" width="8" customWidth="1"/>
    <col min="15622" max="15622" width="11" customWidth="1"/>
    <col min="15623" max="15623" width="8.140625" customWidth="1"/>
    <col min="15866" max="15866" width="4.7109375" customWidth="1"/>
    <col min="15867" max="15867" width="16.42578125" customWidth="1"/>
    <col min="15868" max="15868" width="4.42578125" customWidth="1"/>
    <col min="15869" max="15869" width="10" customWidth="1"/>
    <col min="15870" max="15870" width="6.140625" customWidth="1"/>
    <col min="15871" max="15871" width="5.7109375" customWidth="1"/>
    <col min="15872" max="15872" width="5.28515625" customWidth="1"/>
    <col min="15873" max="15873" width="5.140625" customWidth="1"/>
    <col min="15874" max="15874" width="5.42578125" customWidth="1"/>
    <col min="15875" max="15875" width="6.140625" customWidth="1"/>
    <col min="15876" max="15876" width="8.42578125" customWidth="1"/>
    <col min="15877" max="15877" width="8" customWidth="1"/>
    <col min="15878" max="15878" width="11" customWidth="1"/>
    <col min="15879" max="15879" width="8.140625" customWidth="1"/>
    <col min="16122" max="16122" width="4.7109375" customWidth="1"/>
    <col min="16123" max="16123" width="16.42578125" customWidth="1"/>
    <col min="16124" max="16124" width="4.42578125" customWidth="1"/>
    <col min="16125" max="16125" width="10" customWidth="1"/>
    <col min="16126" max="16126" width="6.140625" customWidth="1"/>
    <col min="16127" max="16127" width="5.7109375" customWidth="1"/>
    <col min="16128" max="16128" width="5.28515625" customWidth="1"/>
    <col min="16129" max="16129" width="5.140625" customWidth="1"/>
    <col min="16130" max="16130" width="5.42578125" customWidth="1"/>
    <col min="16131" max="16131" width="6.140625" customWidth="1"/>
    <col min="16132" max="16132" width="8.42578125" customWidth="1"/>
    <col min="16133" max="16133" width="8" customWidth="1"/>
    <col min="16134" max="16134" width="11" customWidth="1"/>
    <col min="16135" max="16135" width="8.140625" customWidth="1"/>
  </cols>
  <sheetData>
    <row r="1" spans="1:19" ht="19.149999999999999" customHeight="1" x14ac:dyDescent="0.25">
      <c r="A1"/>
      <c r="B1" s="675"/>
      <c r="C1" s="1140" t="s">
        <v>432</v>
      </c>
      <c r="D1" s="1140"/>
      <c r="E1" s="1140"/>
      <c r="F1" s="1140"/>
      <c r="G1" s="1140"/>
      <c r="H1" s="1140"/>
      <c r="I1" s="1140"/>
      <c r="J1" s="1140"/>
      <c r="K1" s="1140"/>
      <c r="L1" s="1140"/>
      <c r="M1" s="1140"/>
      <c r="N1" s="1140"/>
      <c r="O1" s="1140"/>
      <c r="P1" s="1140"/>
      <c r="Q1" s="441"/>
      <c r="R1" s="676"/>
      <c r="S1" s="362"/>
    </row>
    <row r="2" spans="1:19" ht="25.15" customHeight="1" x14ac:dyDescent="0.25">
      <c r="A2"/>
      <c r="B2" s="1022" t="s">
        <v>431</v>
      </c>
      <c r="C2" s="1023"/>
      <c r="D2" s="1023"/>
      <c r="E2" s="677"/>
      <c r="F2" s="677"/>
      <c r="G2" s="1016" t="s">
        <v>435</v>
      </c>
      <c r="H2" s="1016"/>
      <c r="I2" s="1016"/>
      <c r="J2" s="1016"/>
      <c r="K2" s="1016"/>
      <c r="L2" s="386"/>
      <c r="M2" s="1029" t="s">
        <v>262</v>
      </c>
      <c r="N2" s="1029"/>
      <c r="O2" s="1029"/>
      <c r="P2" s="1029"/>
      <c r="Q2" s="360"/>
      <c r="R2" s="663"/>
      <c r="S2" s="362"/>
    </row>
    <row r="3" spans="1:19" ht="19.899999999999999" customHeight="1" x14ac:dyDescent="0.25">
      <c r="A3"/>
      <c r="B3" s="1022" t="s">
        <v>252</v>
      </c>
      <c r="C3" s="1023"/>
      <c r="D3" s="1023"/>
      <c r="E3" s="677"/>
      <c r="F3" s="677"/>
      <c r="G3" s="170"/>
      <c r="H3" s="360"/>
      <c r="I3" s="360"/>
      <c r="J3" s="360"/>
      <c r="K3" s="526"/>
      <c r="L3" s="360"/>
      <c r="M3" s="360"/>
      <c r="N3" s="360"/>
      <c r="O3" s="360"/>
      <c r="P3" s="360"/>
      <c r="Q3" s="360"/>
      <c r="R3" s="663"/>
      <c r="S3" s="362"/>
    </row>
    <row r="4" spans="1:19" ht="9.75" customHeight="1" x14ac:dyDescent="0.25">
      <c r="A4"/>
      <c r="B4" s="579" t="s">
        <v>255</v>
      </c>
      <c r="C4" s="360"/>
      <c r="D4" s="360"/>
      <c r="E4" s="367"/>
      <c r="F4" s="368"/>
      <c r="G4" s="360"/>
      <c r="H4" s="360"/>
      <c r="I4" s="360"/>
      <c r="J4" s="360"/>
      <c r="K4" s="361"/>
      <c r="L4" s="360"/>
      <c r="M4" s="360"/>
      <c r="N4" s="360"/>
      <c r="O4" s="360"/>
      <c r="P4" s="360"/>
      <c r="Q4" s="526"/>
      <c r="R4" s="663"/>
      <c r="S4" s="362"/>
    </row>
    <row r="5" spans="1:19" ht="13.15" customHeight="1" x14ac:dyDescent="0.25">
      <c r="A5"/>
      <c r="B5" s="1144" t="s">
        <v>329</v>
      </c>
      <c r="C5" s="1145"/>
      <c r="D5" s="1145"/>
      <c r="E5" s="1145"/>
      <c r="F5" s="1146"/>
      <c r="G5" s="1141" t="s">
        <v>327</v>
      </c>
      <c r="H5" s="1142"/>
      <c r="I5" s="1142"/>
      <c r="J5" s="1142"/>
      <c r="K5" s="1142"/>
      <c r="L5" s="1143"/>
      <c r="M5" s="1141" t="s">
        <v>328</v>
      </c>
      <c r="N5" s="1142"/>
      <c r="O5" s="1142"/>
      <c r="P5" s="1142"/>
      <c r="Q5" s="1142"/>
      <c r="R5" s="1143"/>
      <c r="S5" s="362"/>
    </row>
    <row r="6" spans="1:19" ht="9.75" customHeight="1" x14ac:dyDescent="0.25">
      <c r="A6"/>
      <c r="B6" s="332" t="s">
        <v>362</v>
      </c>
      <c r="C6" s="381" t="s">
        <v>136</v>
      </c>
      <c r="D6" s="381" t="s">
        <v>0</v>
      </c>
      <c r="E6" s="381" t="s">
        <v>3</v>
      </c>
      <c r="F6" s="381" t="s">
        <v>1</v>
      </c>
      <c r="G6" s="172" t="s">
        <v>136</v>
      </c>
      <c r="H6" s="172" t="s">
        <v>0</v>
      </c>
      <c r="I6" s="172" t="s">
        <v>3</v>
      </c>
      <c r="J6" s="172" t="s">
        <v>407</v>
      </c>
      <c r="K6" s="306" t="s">
        <v>372</v>
      </c>
      <c r="L6" s="172" t="s">
        <v>1</v>
      </c>
      <c r="M6" s="313" t="s">
        <v>136</v>
      </c>
      <c r="N6" s="172" t="s">
        <v>0</v>
      </c>
      <c r="O6" s="172" t="s">
        <v>3</v>
      </c>
      <c r="P6" s="172" t="s">
        <v>407</v>
      </c>
      <c r="Q6" s="306" t="s">
        <v>372</v>
      </c>
      <c r="R6" s="172" t="s">
        <v>1</v>
      </c>
      <c r="S6" s="362"/>
    </row>
    <row r="7" spans="1:19" ht="9.75" customHeight="1" x14ac:dyDescent="0.25">
      <c r="A7"/>
      <c r="B7" s="333" t="s">
        <v>390</v>
      </c>
      <c r="C7" s="336"/>
      <c r="D7" s="334"/>
      <c r="E7" s="47"/>
      <c r="F7" s="335"/>
      <c r="G7" s="336"/>
      <c r="H7" s="337"/>
      <c r="I7" s="337"/>
      <c r="J7" s="337"/>
      <c r="K7" s="68"/>
      <c r="L7" s="172"/>
      <c r="M7" s="336"/>
      <c r="N7" s="337"/>
      <c r="O7" s="337"/>
      <c r="P7" s="337"/>
      <c r="Q7" s="68"/>
      <c r="R7" s="295"/>
      <c r="S7" s="362"/>
    </row>
    <row r="8" spans="1:19" ht="9.75" customHeight="1" x14ac:dyDescent="0.25">
      <c r="A8"/>
      <c r="B8" s="110" t="s">
        <v>404</v>
      </c>
      <c r="C8" s="91">
        <v>0</v>
      </c>
      <c r="D8" s="118" t="s">
        <v>304</v>
      </c>
      <c r="E8" s="571">
        <f>+C8/2</f>
        <v>0</v>
      </c>
      <c r="F8" s="338"/>
      <c r="G8" s="91">
        <v>46</v>
      </c>
      <c r="H8" s="118" t="s">
        <v>304</v>
      </c>
      <c r="I8" s="571">
        <f>+G8/2</f>
        <v>23</v>
      </c>
      <c r="J8" s="571">
        <v>23</v>
      </c>
      <c r="K8" s="339"/>
      <c r="L8" s="340">
        <f>+J8</f>
        <v>23</v>
      </c>
      <c r="M8" s="91">
        <v>46</v>
      </c>
      <c r="N8" s="118" t="s">
        <v>304</v>
      </c>
      <c r="O8" s="571">
        <f>+M8/2</f>
        <v>23</v>
      </c>
      <c r="P8" s="571">
        <v>23</v>
      </c>
      <c r="Q8" s="571"/>
      <c r="R8" s="340">
        <f>+P8</f>
        <v>23</v>
      </c>
      <c r="S8" s="362"/>
    </row>
    <row r="9" spans="1:19" ht="9.75" customHeight="1" x14ac:dyDescent="0.25">
      <c r="A9"/>
      <c r="B9" s="110" t="s">
        <v>403</v>
      </c>
      <c r="C9" s="91">
        <v>0</v>
      </c>
      <c r="D9" s="118" t="s">
        <v>304</v>
      </c>
      <c r="E9" s="571">
        <f>+C9/2</f>
        <v>0</v>
      </c>
      <c r="F9" s="338"/>
      <c r="G9" s="91">
        <v>52</v>
      </c>
      <c r="H9" s="118" t="s">
        <v>304</v>
      </c>
      <c r="I9" s="571">
        <f>+G9/2</f>
        <v>26</v>
      </c>
      <c r="J9" s="571">
        <v>25</v>
      </c>
      <c r="K9" s="339"/>
      <c r="L9" s="340">
        <f>+J9</f>
        <v>25</v>
      </c>
      <c r="M9" s="91">
        <v>52</v>
      </c>
      <c r="N9" s="118" t="s">
        <v>304</v>
      </c>
      <c r="O9" s="571">
        <f>+M9/2</f>
        <v>26</v>
      </c>
      <c r="P9" s="571">
        <v>25</v>
      </c>
      <c r="Q9" s="571"/>
      <c r="R9" s="340">
        <f t="shared" ref="R9:R13" si="0">+P9</f>
        <v>25</v>
      </c>
      <c r="S9" s="362"/>
    </row>
    <row r="10" spans="1:19" ht="9.75" customHeight="1" x14ac:dyDescent="0.25">
      <c r="A10"/>
      <c r="B10" s="110" t="s">
        <v>405</v>
      </c>
      <c r="C10" s="91">
        <v>0</v>
      </c>
      <c r="D10" s="118" t="s">
        <v>304</v>
      </c>
      <c r="E10" s="571">
        <f>+C10/2</f>
        <v>0</v>
      </c>
      <c r="F10" s="338"/>
      <c r="G10" s="91">
        <v>56</v>
      </c>
      <c r="H10" s="118" t="s">
        <v>304</v>
      </c>
      <c r="I10" s="571">
        <f>+G10/2</f>
        <v>28</v>
      </c>
      <c r="J10" s="571">
        <v>25</v>
      </c>
      <c r="K10" s="339"/>
      <c r="L10" s="340">
        <f>+J10</f>
        <v>25</v>
      </c>
      <c r="M10" s="91">
        <v>56</v>
      </c>
      <c r="N10" s="118" t="s">
        <v>304</v>
      </c>
      <c r="O10" s="571">
        <f t="shared" ref="O10:O12" si="1">+M10/2</f>
        <v>28</v>
      </c>
      <c r="P10" s="571">
        <v>25</v>
      </c>
      <c r="Q10" s="571"/>
      <c r="R10" s="340">
        <f t="shared" si="0"/>
        <v>25</v>
      </c>
      <c r="S10" s="362"/>
    </row>
    <row r="11" spans="1:19" ht="9.75" customHeight="1" x14ac:dyDescent="0.25">
      <c r="A11"/>
      <c r="B11" s="110" t="s">
        <v>406</v>
      </c>
      <c r="C11" s="91">
        <v>0</v>
      </c>
      <c r="D11" s="118" t="s">
        <v>304</v>
      </c>
      <c r="E11" s="571">
        <f>+C11/2</f>
        <v>0</v>
      </c>
      <c r="F11" s="338"/>
      <c r="G11" s="91">
        <v>56</v>
      </c>
      <c r="H11" s="118" t="s">
        <v>304</v>
      </c>
      <c r="I11" s="571">
        <f>+G11/2</f>
        <v>28</v>
      </c>
      <c r="J11" s="571">
        <v>25</v>
      </c>
      <c r="K11" s="339">
        <v>0</v>
      </c>
      <c r="L11" s="292">
        <f>+K11</f>
        <v>0</v>
      </c>
      <c r="M11" s="91">
        <v>56</v>
      </c>
      <c r="N11" s="118" t="s">
        <v>304</v>
      </c>
      <c r="O11" s="571">
        <f t="shared" ref="O11" si="2">+M11/2</f>
        <v>28</v>
      </c>
      <c r="P11" s="571">
        <v>25</v>
      </c>
      <c r="Q11" s="571">
        <v>0</v>
      </c>
      <c r="R11" s="340">
        <f>+Q11</f>
        <v>0</v>
      </c>
      <c r="S11" s="362"/>
    </row>
    <row r="12" spans="1:19" ht="9.75" customHeight="1" x14ac:dyDescent="0.25">
      <c r="A12"/>
      <c r="B12" s="110" t="s">
        <v>308</v>
      </c>
      <c r="C12" s="91">
        <v>0</v>
      </c>
      <c r="D12" s="118" t="s">
        <v>309</v>
      </c>
      <c r="E12" s="34">
        <f>+C12/1.5</f>
        <v>0</v>
      </c>
      <c r="F12" s="338"/>
      <c r="G12" s="91">
        <v>40</v>
      </c>
      <c r="H12" s="118" t="s">
        <v>309</v>
      </c>
      <c r="I12" s="34">
        <f>+G12/1.5</f>
        <v>26.666666666666668</v>
      </c>
      <c r="J12" s="34">
        <v>20</v>
      </c>
      <c r="K12" s="339">
        <v>0</v>
      </c>
      <c r="L12" s="292">
        <f>+K12</f>
        <v>0</v>
      </c>
      <c r="M12" s="91">
        <v>40</v>
      </c>
      <c r="N12" s="118" t="s">
        <v>309</v>
      </c>
      <c r="O12" s="571">
        <f t="shared" si="1"/>
        <v>20</v>
      </c>
      <c r="P12" s="34">
        <v>20</v>
      </c>
      <c r="Q12" s="34">
        <v>0</v>
      </c>
      <c r="R12" s="340">
        <f>+Q12</f>
        <v>0</v>
      </c>
      <c r="S12" s="362"/>
    </row>
    <row r="13" spans="1:19" ht="9.75" customHeight="1" x14ac:dyDescent="0.25">
      <c r="A13"/>
      <c r="B13" s="110" t="s">
        <v>268</v>
      </c>
      <c r="C13" s="91">
        <v>0</v>
      </c>
      <c r="D13" s="118" t="s">
        <v>401</v>
      </c>
      <c r="E13" s="34">
        <f>+C13/1.5</f>
        <v>0</v>
      </c>
      <c r="F13" s="338"/>
      <c r="G13" s="91"/>
      <c r="H13" s="34"/>
      <c r="I13" s="34"/>
      <c r="J13" s="34"/>
      <c r="K13" s="339"/>
      <c r="L13" s="341"/>
      <c r="M13" s="91">
        <v>15</v>
      </c>
      <c r="N13" s="118" t="s">
        <v>401</v>
      </c>
      <c r="O13" s="34">
        <f>+M13/1.5</f>
        <v>10</v>
      </c>
      <c r="P13" s="34"/>
      <c r="Q13" s="339">
        <v>0</v>
      </c>
      <c r="R13" s="340">
        <f t="shared" si="0"/>
        <v>0</v>
      </c>
      <c r="S13" s="362"/>
    </row>
    <row r="14" spans="1:19" ht="9.75" customHeight="1" x14ac:dyDescent="0.25">
      <c r="A14"/>
      <c r="B14" s="110" t="s">
        <v>402</v>
      </c>
      <c r="C14" s="91">
        <v>0</v>
      </c>
      <c r="D14" s="118" t="s">
        <v>132</v>
      </c>
      <c r="E14" s="34">
        <v>0</v>
      </c>
      <c r="F14" s="338"/>
      <c r="G14" s="91"/>
      <c r="H14" s="34"/>
      <c r="I14" s="34"/>
      <c r="J14" s="34"/>
      <c r="K14" s="339"/>
      <c r="L14" s="341"/>
      <c r="M14" s="91">
        <v>12</v>
      </c>
      <c r="N14" s="118" t="s">
        <v>132</v>
      </c>
      <c r="O14" s="34">
        <f>+M14</f>
        <v>12</v>
      </c>
      <c r="P14" s="34"/>
      <c r="Q14" s="339"/>
      <c r="R14" s="340">
        <f>+O14</f>
        <v>12</v>
      </c>
      <c r="S14" s="362"/>
    </row>
    <row r="15" spans="1:19" ht="9.75" customHeight="1" x14ac:dyDescent="0.25">
      <c r="A15"/>
      <c r="B15" s="110"/>
      <c r="C15" s="91"/>
      <c r="D15" s="118"/>
      <c r="E15" s="34"/>
      <c r="F15" s="338"/>
      <c r="G15" s="91"/>
      <c r="H15" s="34"/>
      <c r="I15" s="34"/>
      <c r="J15" s="34"/>
      <c r="K15" s="339"/>
      <c r="L15" s="341"/>
      <c r="M15" s="91"/>
      <c r="N15" s="118"/>
      <c r="O15" s="34"/>
      <c r="P15" s="34"/>
      <c r="Q15" s="339"/>
      <c r="R15" s="340"/>
      <c r="S15" s="362"/>
    </row>
    <row r="16" spans="1:19" ht="9.75" customHeight="1" thickBot="1" x14ac:dyDescent="0.3">
      <c r="A16"/>
      <c r="B16" s="342" t="s">
        <v>409</v>
      </c>
      <c r="C16" s="204"/>
      <c r="D16" s="129"/>
      <c r="E16" s="136"/>
      <c r="F16" s="343"/>
      <c r="G16" s="204"/>
      <c r="H16" s="136"/>
      <c r="I16" s="136"/>
      <c r="J16" s="136"/>
      <c r="K16" s="344"/>
      <c r="L16" s="345"/>
      <c r="M16" s="204"/>
      <c r="N16" s="141" t="s">
        <v>408</v>
      </c>
      <c r="O16" s="136"/>
      <c r="P16" s="136"/>
      <c r="Q16" s="344"/>
      <c r="R16" s="346"/>
      <c r="S16" s="36"/>
    </row>
    <row r="17" spans="1:19" ht="9.75" customHeight="1" x14ac:dyDescent="0.25">
      <c r="A17"/>
      <c r="B17" s="347"/>
      <c r="C17" s="91"/>
      <c r="D17" s="118"/>
      <c r="E17" s="571"/>
      <c r="F17" s="338"/>
      <c r="G17" s="91"/>
      <c r="H17" s="118"/>
      <c r="I17" s="571"/>
      <c r="J17" s="571"/>
      <c r="K17" s="339"/>
      <c r="L17" s="341"/>
      <c r="M17" s="91"/>
      <c r="N17" s="118"/>
      <c r="O17" s="571"/>
      <c r="P17" s="571"/>
      <c r="Q17" s="339"/>
      <c r="R17" s="292"/>
      <c r="S17" s="36"/>
    </row>
    <row r="18" spans="1:19" ht="9.75" customHeight="1" x14ac:dyDescent="0.25">
      <c r="A18"/>
      <c r="B18" s="348" t="s">
        <v>391</v>
      </c>
      <c r="C18" s="91"/>
      <c r="D18" s="118"/>
      <c r="E18" s="571"/>
      <c r="F18" s="338"/>
      <c r="G18" s="91"/>
      <c r="H18" s="118"/>
      <c r="I18" s="571"/>
      <c r="J18" s="571"/>
      <c r="K18" s="339"/>
      <c r="L18" s="341"/>
      <c r="M18" s="91"/>
      <c r="N18" s="118"/>
      <c r="O18" s="571"/>
      <c r="P18" s="571"/>
      <c r="Q18" s="339"/>
      <c r="R18" s="341"/>
      <c r="S18" s="36"/>
    </row>
    <row r="19" spans="1:19" ht="9.75" customHeight="1" x14ac:dyDescent="0.25">
      <c r="A19"/>
      <c r="B19" s="110" t="s">
        <v>410</v>
      </c>
      <c r="C19" s="91">
        <v>0</v>
      </c>
      <c r="D19" s="118" t="s">
        <v>305</v>
      </c>
      <c r="E19" s="571">
        <f>+C19/1.3</f>
        <v>0</v>
      </c>
      <c r="F19" s="557"/>
      <c r="G19" s="91">
        <v>35</v>
      </c>
      <c r="H19" s="118" t="s">
        <v>305</v>
      </c>
      <c r="I19" s="571">
        <f>+G19/1.3</f>
        <v>26.923076923076923</v>
      </c>
      <c r="J19" s="571">
        <f>+I19</f>
        <v>26.923076923076923</v>
      </c>
      <c r="K19" s="339"/>
      <c r="L19" s="340">
        <f>+J19</f>
        <v>26.923076923076923</v>
      </c>
      <c r="M19" s="91">
        <v>35</v>
      </c>
      <c r="N19" s="118" t="s">
        <v>305</v>
      </c>
      <c r="O19" s="571">
        <f>+M19/1.3</f>
        <v>26.923076923076923</v>
      </c>
      <c r="P19" s="571">
        <f>+O19</f>
        <v>26.923076923076923</v>
      </c>
      <c r="Q19" s="339"/>
      <c r="R19" s="340">
        <f>+P19</f>
        <v>26.923076923076923</v>
      </c>
      <c r="S19" s="36"/>
    </row>
    <row r="20" spans="1:19" ht="9.75" customHeight="1" x14ac:dyDescent="0.25">
      <c r="A20"/>
      <c r="B20" s="110" t="s">
        <v>411</v>
      </c>
      <c r="C20" s="91">
        <v>0</v>
      </c>
      <c r="D20" s="118" t="s">
        <v>305</v>
      </c>
      <c r="E20" s="571">
        <f t="shared" ref="E20:E24" si="3">+C20/1.3</f>
        <v>0</v>
      </c>
      <c r="F20" s="557"/>
      <c r="G20" s="91">
        <v>46</v>
      </c>
      <c r="H20" s="118" t="s">
        <v>305</v>
      </c>
      <c r="I20" s="571">
        <f t="shared" ref="I20:I24" si="4">+G20/1.3</f>
        <v>35.384615384615387</v>
      </c>
      <c r="J20" s="571">
        <v>35</v>
      </c>
      <c r="K20" s="339"/>
      <c r="L20" s="340">
        <f>+J20</f>
        <v>35</v>
      </c>
      <c r="M20" s="91">
        <v>46</v>
      </c>
      <c r="N20" s="118" t="s">
        <v>305</v>
      </c>
      <c r="O20" s="571">
        <f t="shared" ref="O20:O24" si="5">+M20/1.3</f>
        <v>35.384615384615387</v>
      </c>
      <c r="P20" s="571">
        <v>35</v>
      </c>
      <c r="Q20" s="339"/>
      <c r="R20" s="340">
        <f>+P20</f>
        <v>35</v>
      </c>
      <c r="S20" s="36"/>
    </row>
    <row r="21" spans="1:19" ht="9.75" customHeight="1" x14ac:dyDescent="0.25">
      <c r="A21"/>
      <c r="B21" s="110" t="s">
        <v>412</v>
      </c>
      <c r="C21" s="91">
        <v>0</v>
      </c>
      <c r="D21" s="118" t="s">
        <v>305</v>
      </c>
      <c r="E21" s="571">
        <f t="shared" si="3"/>
        <v>0</v>
      </c>
      <c r="F21" s="557"/>
      <c r="G21" s="91">
        <v>48</v>
      </c>
      <c r="H21" s="118" t="s">
        <v>305</v>
      </c>
      <c r="I21" s="571">
        <f t="shared" si="4"/>
        <v>36.92307692307692</v>
      </c>
      <c r="J21" s="571">
        <v>35</v>
      </c>
      <c r="K21" s="339"/>
      <c r="L21" s="340">
        <f>+J21</f>
        <v>35</v>
      </c>
      <c r="M21" s="91">
        <v>48</v>
      </c>
      <c r="N21" s="118" t="s">
        <v>305</v>
      </c>
      <c r="O21" s="571">
        <f t="shared" si="5"/>
        <v>36.92307692307692</v>
      </c>
      <c r="P21" s="571">
        <v>35</v>
      </c>
      <c r="Q21" s="339"/>
      <c r="R21" s="340">
        <f>+P21</f>
        <v>35</v>
      </c>
      <c r="S21" s="36"/>
    </row>
    <row r="22" spans="1:19" ht="9.75" customHeight="1" x14ac:dyDescent="0.25">
      <c r="A22"/>
      <c r="B22" s="110" t="s">
        <v>413</v>
      </c>
      <c r="C22" s="91">
        <v>0</v>
      </c>
      <c r="D22" s="118" t="s">
        <v>305</v>
      </c>
      <c r="E22" s="571">
        <f t="shared" si="3"/>
        <v>0</v>
      </c>
      <c r="F22" s="557"/>
      <c r="G22" s="91">
        <v>52</v>
      </c>
      <c r="H22" s="118" t="s">
        <v>305</v>
      </c>
      <c r="I22" s="571">
        <f t="shared" si="4"/>
        <v>40</v>
      </c>
      <c r="J22" s="571">
        <v>35</v>
      </c>
      <c r="K22" s="339"/>
      <c r="L22" s="292">
        <v>35</v>
      </c>
      <c r="M22" s="91">
        <v>52</v>
      </c>
      <c r="N22" s="118" t="s">
        <v>305</v>
      </c>
      <c r="O22" s="571">
        <f t="shared" si="5"/>
        <v>40</v>
      </c>
      <c r="P22" s="571">
        <v>35</v>
      </c>
      <c r="Q22" s="339"/>
      <c r="R22" s="292">
        <v>35</v>
      </c>
      <c r="S22" s="36"/>
    </row>
    <row r="23" spans="1:19" ht="9.75" customHeight="1" x14ac:dyDescent="0.25">
      <c r="A23"/>
      <c r="B23" s="110" t="s">
        <v>414</v>
      </c>
      <c r="C23" s="91">
        <v>0</v>
      </c>
      <c r="D23" s="118" t="s">
        <v>305</v>
      </c>
      <c r="E23" s="571">
        <f t="shared" si="3"/>
        <v>0</v>
      </c>
      <c r="F23" s="557"/>
      <c r="G23" s="91">
        <v>38</v>
      </c>
      <c r="H23" s="118" t="s">
        <v>305</v>
      </c>
      <c r="I23" s="571">
        <f t="shared" si="4"/>
        <v>29.23076923076923</v>
      </c>
      <c r="J23" s="571">
        <v>29</v>
      </c>
      <c r="K23" s="339"/>
      <c r="L23" s="292">
        <v>29</v>
      </c>
      <c r="M23" s="91">
        <v>38</v>
      </c>
      <c r="N23" s="118" t="s">
        <v>305</v>
      </c>
      <c r="O23" s="571">
        <f t="shared" si="5"/>
        <v>29.23076923076923</v>
      </c>
      <c r="P23" s="571">
        <v>29</v>
      </c>
      <c r="Q23" s="339"/>
      <c r="R23" s="292">
        <v>29</v>
      </c>
      <c r="S23" s="36"/>
    </row>
    <row r="24" spans="1:19" ht="9.75" customHeight="1" x14ac:dyDescent="0.25">
      <c r="A24"/>
      <c r="B24" s="110" t="s">
        <v>415</v>
      </c>
      <c r="C24" s="91">
        <v>0</v>
      </c>
      <c r="D24" s="118" t="s">
        <v>305</v>
      </c>
      <c r="E24" s="571">
        <f t="shared" si="3"/>
        <v>0</v>
      </c>
      <c r="F24" s="557"/>
      <c r="G24" s="91">
        <v>35</v>
      </c>
      <c r="H24" s="118" t="s">
        <v>305</v>
      </c>
      <c r="I24" s="571">
        <f t="shared" si="4"/>
        <v>26.923076923076923</v>
      </c>
      <c r="J24" s="571">
        <v>27</v>
      </c>
      <c r="K24" s="339"/>
      <c r="L24" s="292">
        <v>27</v>
      </c>
      <c r="M24" s="91">
        <v>35</v>
      </c>
      <c r="N24" s="118" t="s">
        <v>305</v>
      </c>
      <c r="O24" s="571">
        <f t="shared" si="5"/>
        <v>26.923076923076923</v>
      </c>
      <c r="P24" s="571">
        <v>27</v>
      </c>
      <c r="Q24" s="339"/>
      <c r="R24" s="292">
        <v>27</v>
      </c>
      <c r="S24" s="36"/>
    </row>
    <row r="25" spans="1:19" ht="9.75" customHeight="1" x14ac:dyDescent="0.25">
      <c r="A25"/>
      <c r="B25" s="110" t="s">
        <v>308</v>
      </c>
      <c r="C25" s="91">
        <v>0</v>
      </c>
      <c r="D25" s="118" t="s">
        <v>309</v>
      </c>
      <c r="E25" s="34">
        <f>+C25/1.5</f>
        <v>0</v>
      </c>
      <c r="F25" s="557"/>
      <c r="G25" s="91">
        <v>46</v>
      </c>
      <c r="H25" s="118" t="s">
        <v>309</v>
      </c>
      <c r="I25" s="34">
        <f>+G25/1.5</f>
        <v>30.666666666666668</v>
      </c>
      <c r="J25" s="34">
        <v>31</v>
      </c>
      <c r="K25" s="339">
        <v>0</v>
      </c>
      <c r="L25" s="292">
        <f>+K25</f>
        <v>0</v>
      </c>
      <c r="M25" s="91">
        <v>46</v>
      </c>
      <c r="N25" s="118" t="s">
        <v>309</v>
      </c>
      <c r="O25" s="34">
        <f>+M25/1.5</f>
        <v>30.666666666666668</v>
      </c>
      <c r="P25" s="34">
        <v>31</v>
      </c>
      <c r="Q25" s="339">
        <v>0</v>
      </c>
      <c r="R25" s="292">
        <f>+Q25</f>
        <v>0</v>
      </c>
      <c r="S25" s="36"/>
    </row>
    <row r="26" spans="1:19" ht="9.75" customHeight="1" x14ac:dyDescent="0.25">
      <c r="A26"/>
      <c r="B26" s="110" t="s">
        <v>402</v>
      </c>
      <c r="C26" s="91">
        <v>0</v>
      </c>
      <c r="D26" s="118" t="s">
        <v>132</v>
      </c>
      <c r="E26" s="34">
        <v>0</v>
      </c>
      <c r="F26" s="338"/>
      <c r="G26" s="91"/>
      <c r="H26" s="34"/>
      <c r="I26" s="34"/>
      <c r="J26" s="34"/>
      <c r="K26" s="339"/>
      <c r="L26" s="341"/>
      <c r="M26" s="91">
        <v>12</v>
      </c>
      <c r="N26" s="118" t="s">
        <v>132</v>
      </c>
      <c r="O26" s="34">
        <f>+M26</f>
        <v>12</v>
      </c>
      <c r="P26" s="34"/>
      <c r="Q26" s="339"/>
      <c r="R26" s="340">
        <f>+O26</f>
        <v>12</v>
      </c>
      <c r="S26" s="36"/>
    </row>
    <row r="27" spans="1:19" ht="9.75" customHeight="1" x14ac:dyDescent="0.25">
      <c r="A27"/>
      <c r="B27" s="110"/>
      <c r="C27" s="91"/>
      <c r="D27" s="118"/>
      <c r="E27" s="34"/>
      <c r="F27" s="338"/>
      <c r="G27" s="91"/>
      <c r="H27" s="34"/>
      <c r="I27" s="34"/>
      <c r="J27" s="34"/>
      <c r="K27" s="339"/>
      <c r="L27" s="341"/>
      <c r="M27" s="91"/>
      <c r="N27" s="118"/>
      <c r="O27" s="34"/>
      <c r="P27" s="34"/>
      <c r="Q27" s="339"/>
      <c r="R27" s="340"/>
      <c r="S27" s="36"/>
    </row>
    <row r="28" spans="1:19" ht="9.75" customHeight="1" thickBot="1" x14ac:dyDescent="0.3">
      <c r="A28"/>
      <c r="B28" s="342" t="s">
        <v>409</v>
      </c>
      <c r="C28" s="204"/>
      <c r="D28" s="129"/>
      <c r="E28" s="136"/>
      <c r="F28" s="343"/>
      <c r="G28" s="204"/>
      <c r="H28" s="136"/>
      <c r="I28" s="136"/>
      <c r="J28" s="136"/>
      <c r="K28" s="344"/>
      <c r="L28" s="345"/>
      <c r="M28" s="204"/>
      <c r="N28" s="141" t="s">
        <v>408</v>
      </c>
      <c r="O28" s="136"/>
      <c r="P28" s="136"/>
      <c r="Q28" s="344"/>
      <c r="R28" s="346"/>
      <c r="S28" s="36"/>
    </row>
    <row r="29" spans="1:19" ht="9.75" customHeight="1" x14ac:dyDescent="0.25">
      <c r="A29"/>
      <c r="B29" s="347"/>
      <c r="C29" s="91"/>
      <c r="D29" s="118"/>
      <c r="E29" s="571"/>
      <c r="F29" s="557"/>
      <c r="G29" s="91"/>
      <c r="H29" s="118"/>
      <c r="I29" s="571"/>
      <c r="J29" s="571"/>
      <c r="K29" s="339"/>
      <c r="L29" s="341"/>
      <c r="M29" s="91"/>
      <c r="N29" s="118"/>
      <c r="O29" s="571"/>
      <c r="P29" s="571"/>
      <c r="Q29" s="339"/>
      <c r="R29" s="292"/>
      <c r="S29" s="36"/>
    </row>
    <row r="30" spans="1:19" ht="9.75" customHeight="1" x14ac:dyDescent="0.25">
      <c r="A30"/>
      <c r="B30" s="348" t="s">
        <v>207</v>
      </c>
      <c r="C30" s="91"/>
      <c r="D30" s="118"/>
      <c r="E30" s="571"/>
      <c r="F30" s="557"/>
      <c r="G30" s="91"/>
      <c r="H30" s="118"/>
      <c r="I30" s="571"/>
      <c r="J30" s="571"/>
      <c r="K30" s="339"/>
      <c r="L30" s="341"/>
      <c r="M30" s="91"/>
      <c r="N30" s="118"/>
      <c r="O30" s="571"/>
      <c r="P30" s="571"/>
      <c r="Q30" s="339"/>
      <c r="R30" s="292"/>
      <c r="S30" s="36"/>
    </row>
    <row r="31" spans="1:19" ht="9.75" customHeight="1" x14ac:dyDescent="0.25">
      <c r="A31"/>
      <c r="B31" s="110" t="s">
        <v>416</v>
      </c>
      <c r="C31" s="91">
        <v>0</v>
      </c>
      <c r="D31" s="118" t="s">
        <v>306</v>
      </c>
      <c r="E31" s="571">
        <f>+C31/1.4</f>
        <v>0</v>
      </c>
      <c r="F31" s="557"/>
      <c r="G31" s="91">
        <v>35</v>
      </c>
      <c r="H31" s="118" t="s">
        <v>306</v>
      </c>
      <c r="I31" s="571">
        <f>+G31/1.4</f>
        <v>25</v>
      </c>
      <c r="J31" s="571">
        <v>25</v>
      </c>
      <c r="K31" s="339"/>
      <c r="L31" s="340">
        <f>+J31</f>
        <v>25</v>
      </c>
      <c r="M31" s="91">
        <v>35</v>
      </c>
      <c r="N31" s="118" t="s">
        <v>306</v>
      </c>
      <c r="O31" s="571">
        <f>+M31/1.4</f>
        <v>25</v>
      </c>
      <c r="P31" s="571">
        <v>25</v>
      </c>
      <c r="Q31" s="339"/>
      <c r="R31" s="340">
        <f>+P31</f>
        <v>25</v>
      </c>
      <c r="S31" s="36"/>
    </row>
    <row r="32" spans="1:19" ht="9.75" customHeight="1" x14ac:dyDescent="0.25">
      <c r="A32"/>
      <c r="B32" s="110" t="s">
        <v>417</v>
      </c>
      <c r="C32" s="91">
        <v>0</v>
      </c>
      <c r="D32" s="118" t="s">
        <v>306</v>
      </c>
      <c r="E32" s="571">
        <f t="shared" ref="E32:E36" si="6">+C32/1.4</f>
        <v>0</v>
      </c>
      <c r="F32" s="557"/>
      <c r="G32" s="91">
        <v>50</v>
      </c>
      <c r="H32" s="118" t="s">
        <v>306</v>
      </c>
      <c r="I32" s="571">
        <f t="shared" ref="I32:I36" si="7">+G32/1.4</f>
        <v>35.714285714285715</v>
      </c>
      <c r="J32" s="571">
        <v>35</v>
      </c>
      <c r="K32" s="339"/>
      <c r="L32" s="340">
        <f t="shared" ref="L32:L36" si="8">+J32</f>
        <v>35</v>
      </c>
      <c r="M32" s="91">
        <v>50</v>
      </c>
      <c r="N32" s="118" t="s">
        <v>306</v>
      </c>
      <c r="O32" s="571">
        <f t="shared" ref="O32:O36" si="9">+M32/1.4</f>
        <v>35.714285714285715</v>
      </c>
      <c r="P32" s="571">
        <v>35</v>
      </c>
      <c r="Q32" s="339"/>
      <c r="R32" s="340">
        <f t="shared" ref="R32:R36" si="10">+P32</f>
        <v>35</v>
      </c>
      <c r="S32" s="36"/>
    </row>
    <row r="33" spans="1:19" ht="9.75" customHeight="1" x14ac:dyDescent="0.25">
      <c r="A33"/>
      <c r="B33" s="110" t="s">
        <v>418</v>
      </c>
      <c r="C33" s="91">
        <v>0</v>
      </c>
      <c r="D33" s="118" t="s">
        <v>306</v>
      </c>
      <c r="E33" s="571">
        <f t="shared" si="6"/>
        <v>0</v>
      </c>
      <c r="F33" s="557"/>
      <c r="G33" s="91">
        <v>52</v>
      </c>
      <c r="H33" s="118" t="s">
        <v>306</v>
      </c>
      <c r="I33" s="571">
        <f t="shared" si="7"/>
        <v>37.142857142857146</v>
      </c>
      <c r="J33" s="571">
        <v>35</v>
      </c>
      <c r="K33" s="339"/>
      <c r="L33" s="340">
        <f t="shared" si="8"/>
        <v>35</v>
      </c>
      <c r="M33" s="91">
        <v>52</v>
      </c>
      <c r="N33" s="118" t="s">
        <v>306</v>
      </c>
      <c r="O33" s="571">
        <f t="shared" si="9"/>
        <v>37.142857142857146</v>
      </c>
      <c r="P33" s="571">
        <v>35</v>
      </c>
      <c r="Q33" s="339"/>
      <c r="R33" s="340">
        <f t="shared" si="10"/>
        <v>35</v>
      </c>
      <c r="S33" s="36"/>
    </row>
    <row r="34" spans="1:19" ht="9.75" customHeight="1" x14ac:dyDescent="0.25">
      <c r="A34"/>
      <c r="B34" s="110" t="s">
        <v>419</v>
      </c>
      <c r="C34" s="91">
        <v>0</v>
      </c>
      <c r="D34" s="118" t="s">
        <v>306</v>
      </c>
      <c r="E34" s="571">
        <f t="shared" si="6"/>
        <v>0</v>
      </c>
      <c r="F34" s="557"/>
      <c r="G34" s="91">
        <v>56</v>
      </c>
      <c r="H34" s="118" t="s">
        <v>306</v>
      </c>
      <c r="I34" s="571">
        <f t="shared" si="7"/>
        <v>40</v>
      </c>
      <c r="J34" s="571">
        <v>35</v>
      </c>
      <c r="K34" s="339"/>
      <c r="L34" s="340">
        <f t="shared" si="8"/>
        <v>35</v>
      </c>
      <c r="M34" s="91">
        <v>56</v>
      </c>
      <c r="N34" s="118" t="s">
        <v>306</v>
      </c>
      <c r="O34" s="571">
        <f t="shared" si="9"/>
        <v>40</v>
      </c>
      <c r="P34" s="571">
        <v>35</v>
      </c>
      <c r="Q34" s="339"/>
      <c r="R34" s="340">
        <f t="shared" si="10"/>
        <v>35</v>
      </c>
      <c r="S34" s="36"/>
    </row>
    <row r="35" spans="1:19" ht="9.75" customHeight="1" x14ac:dyDescent="0.25">
      <c r="A35"/>
      <c r="B35" s="110" t="s">
        <v>420</v>
      </c>
      <c r="C35" s="91">
        <v>0</v>
      </c>
      <c r="D35" s="118" t="s">
        <v>306</v>
      </c>
      <c r="E35" s="571">
        <f t="shared" si="6"/>
        <v>0</v>
      </c>
      <c r="F35" s="557"/>
      <c r="G35" s="91">
        <v>36</v>
      </c>
      <c r="H35" s="118" t="s">
        <v>306</v>
      </c>
      <c r="I35" s="571">
        <f t="shared" si="7"/>
        <v>25.714285714285715</v>
      </c>
      <c r="J35" s="571">
        <v>26</v>
      </c>
      <c r="K35" s="339"/>
      <c r="L35" s="340">
        <f t="shared" si="8"/>
        <v>26</v>
      </c>
      <c r="M35" s="91">
        <v>36</v>
      </c>
      <c r="N35" s="118" t="s">
        <v>306</v>
      </c>
      <c r="O35" s="571">
        <f t="shared" si="9"/>
        <v>25.714285714285715</v>
      </c>
      <c r="P35" s="571">
        <v>26</v>
      </c>
      <c r="Q35" s="339"/>
      <c r="R35" s="340">
        <f t="shared" si="10"/>
        <v>26</v>
      </c>
      <c r="S35" s="36"/>
    </row>
    <row r="36" spans="1:19" ht="9.75" customHeight="1" x14ac:dyDescent="0.25">
      <c r="A36"/>
      <c r="B36" s="110" t="s">
        <v>308</v>
      </c>
      <c r="C36" s="91">
        <v>0</v>
      </c>
      <c r="D36" s="118" t="s">
        <v>309</v>
      </c>
      <c r="E36" s="571">
        <f t="shared" si="6"/>
        <v>0</v>
      </c>
      <c r="F36" s="557"/>
      <c r="G36" s="91">
        <v>52</v>
      </c>
      <c r="H36" s="118" t="s">
        <v>309</v>
      </c>
      <c r="I36" s="571">
        <f t="shared" si="7"/>
        <v>37.142857142857146</v>
      </c>
      <c r="J36" s="571">
        <v>35</v>
      </c>
      <c r="K36" s="339"/>
      <c r="L36" s="340">
        <f t="shared" si="8"/>
        <v>35</v>
      </c>
      <c r="M36" s="91">
        <v>52</v>
      </c>
      <c r="N36" s="118" t="s">
        <v>309</v>
      </c>
      <c r="O36" s="571">
        <f t="shared" si="9"/>
        <v>37.142857142857146</v>
      </c>
      <c r="P36" s="571">
        <v>35</v>
      </c>
      <c r="Q36" s="339"/>
      <c r="R36" s="340">
        <f t="shared" si="10"/>
        <v>35</v>
      </c>
      <c r="S36" s="36"/>
    </row>
    <row r="37" spans="1:19" ht="9.75" customHeight="1" x14ac:dyDescent="0.25">
      <c r="A37"/>
      <c r="B37" s="110" t="s">
        <v>402</v>
      </c>
      <c r="C37" s="91">
        <v>0</v>
      </c>
      <c r="D37" s="118" t="s">
        <v>132</v>
      </c>
      <c r="E37" s="34">
        <v>0</v>
      </c>
      <c r="F37" s="557"/>
      <c r="G37" s="91"/>
      <c r="H37" s="118"/>
      <c r="I37" s="34"/>
      <c r="J37" s="571"/>
      <c r="K37" s="339"/>
      <c r="L37" s="341"/>
      <c r="M37" s="91">
        <v>25</v>
      </c>
      <c r="N37" s="118" t="s">
        <v>132</v>
      </c>
      <c r="O37" s="34">
        <f>+M37</f>
        <v>25</v>
      </c>
      <c r="P37" s="571"/>
      <c r="Q37" s="339"/>
      <c r="R37" s="340">
        <f>+O37</f>
        <v>25</v>
      </c>
      <c r="S37" s="36"/>
    </row>
    <row r="38" spans="1:19" ht="9.75" customHeight="1" x14ac:dyDescent="0.25">
      <c r="A38"/>
      <c r="B38" s="110" t="s">
        <v>308</v>
      </c>
      <c r="C38" s="91">
        <v>0</v>
      </c>
      <c r="D38" s="118" t="s">
        <v>309</v>
      </c>
      <c r="E38" s="34">
        <f>+C38/1.5</f>
        <v>0</v>
      </c>
      <c r="F38" s="557"/>
      <c r="G38" s="91"/>
      <c r="H38" s="118"/>
      <c r="I38" s="34"/>
      <c r="J38" s="34"/>
      <c r="K38" s="339"/>
      <c r="L38" s="341"/>
      <c r="M38" s="91">
        <v>52</v>
      </c>
      <c r="N38" s="118" t="s">
        <v>309</v>
      </c>
      <c r="O38" s="34">
        <f>+M38/1.5</f>
        <v>34.666666666666664</v>
      </c>
      <c r="P38" s="34">
        <v>35</v>
      </c>
      <c r="Q38" s="339">
        <v>0</v>
      </c>
      <c r="R38" s="340">
        <f t="shared" ref="R38:R41" si="11">+Q38</f>
        <v>0</v>
      </c>
      <c r="S38" s="36"/>
    </row>
    <row r="39" spans="1:19" ht="9.75" customHeight="1" x14ac:dyDescent="0.25">
      <c r="A39"/>
      <c r="B39" s="110" t="s">
        <v>392</v>
      </c>
      <c r="C39" s="91">
        <v>0</v>
      </c>
      <c r="D39" s="118" t="s">
        <v>320</v>
      </c>
      <c r="E39" s="571">
        <f>+C39/1.5</f>
        <v>0</v>
      </c>
      <c r="F39" s="557"/>
      <c r="G39" s="91"/>
      <c r="H39" s="118"/>
      <c r="I39" s="571"/>
      <c r="J39" s="571"/>
      <c r="K39" s="339"/>
      <c r="L39" s="341"/>
      <c r="M39" s="91">
        <v>48</v>
      </c>
      <c r="N39" s="118" t="s">
        <v>320</v>
      </c>
      <c r="O39" s="571">
        <f>+M39/1.5</f>
        <v>32</v>
      </c>
      <c r="P39" s="571">
        <v>32</v>
      </c>
      <c r="Q39" s="339">
        <v>0</v>
      </c>
      <c r="R39" s="340">
        <f t="shared" si="11"/>
        <v>0</v>
      </c>
      <c r="S39" s="36"/>
    </row>
    <row r="40" spans="1:19" ht="9.75" customHeight="1" x14ac:dyDescent="0.25">
      <c r="A40"/>
      <c r="B40" s="110" t="s">
        <v>129</v>
      </c>
      <c r="C40" s="91">
        <v>0</v>
      </c>
      <c r="D40" s="118" t="s">
        <v>320</v>
      </c>
      <c r="E40" s="571">
        <f>+C40/1.5</f>
        <v>0</v>
      </c>
      <c r="F40" s="557"/>
      <c r="G40" s="91"/>
      <c r="H40" s="118"/>
      <c r="I40" s="571"/>
      <c r="J40" s="571"/>
      <c r="K40" s="339"/>
      <c r="L40" s="341"/>
      <c r="M40" s="91">
        <v>48</v>
      </c>
      <c r="N40" s="118" t="s">
        <v>320</v>
      </c>
      <c r="O40" s="571">
        <f>+M40/1.5</f>
        <v>32</v>
      </c>
      <c r="P40" s="571">
        <v>32</v>
      </c>
      <c r="Q40" s="339">
        <v>0</v>
      </c>
      <c r="R40" s="340">
        <f t="shared" si="11"/>
        <v>0</v>
      </c>
      <c r="S40" s="36"/>
    </row>
    <row r="41" spans="1:19" ht="9.75" customHeight="1" x14ac:dyDescent="0.25">
      <c r="A41"/>
      <c r="B41" s="110" t="s">
        <v>307</v>
      </c>
      <c r="C41" s="91">
        <v>0</v>
      </c>
      <c r="D41" s="118" t="s">
        <v>400</v>
      </c>
      <c r="E41" s="571">
        <f>+C41/3</f>
        <v>0</v>
      </c>
      <c r="F41" s="557"/>
      <c r="G41" s="91"/>
      <c r="H41" s="118"/>
      <c r="I41" s="571"/>
      <c r="J41" s="571"/>
      <c r="K41" s="339"/>
      <c r="L41" s="341"/>
      <c r="M41" s="91">
        <v>60</v>
      </c>
      <c r="N41" s="118" t="s">
        <v>400</v>
      </c>
      <c r="O41" s="571">
        <f>+M41/3</f>
        <v>20</v>
      </c>
      <c r="P41" s="571">
        <v>20</v>
      </c>
      <c r="Q41" s="339">
        <v>0</v>
      </c>
      <c r="R41" s="340">
        <f t="shared" si="11"/>
        <v>0</v>
      </c>
      <c r="S41" s="36"/>
    </row>
    <row r="42" spans="1:19" ht="9.75" customHeight="1" x14ac:dyDescent="0.25">
      <c r="A42"/>
      <c r="B42" s="110" t="s">
        <v>268</v>
      </c>
      <c r="C42" s="91">
        <v>0</v>
      </c>
      <c r="D42" s="118" t="s">
        <v>269</v>
      </c>
      <c r="E42" s="571">
        <f>+C42/1.5</f>
        <v>0</v>
      </c>
      <c r="F42" s="557"/>
      <c r="G42" s="91"/>
      <c r="H42" s="118"/>
      <c r="I42" s="571"/>
      <c r="J42" s="571"/>
      <c r="K42" s="339"/>
      <c r="L42" s="341"/>
      <c r="M42" s="91">
        <v>120</v>
      </c>
      <c r="N42" s="118" t="s">
        <v>269</v>
      </c>
      <c r="O42" s="571">
        <f>+M42/1.5</f>
        <v>80</v>
      </c>
      <c r="P42" s="571"/>
      <c r="Q42" s="339">
        <v>0</v>
      </c>
      <c r="R42" s="340">
        <f>+Q42</f>
        <v>0</v>
      </c>
      <c r="S42" s="36"/>
    </row>
    <row r="43" spans="1:19" ht="9.75" customHeight="1" x14ac:dyDescent="0.25">
      <c r="A43"/>
      <c r="B43" s="110" t="s">
        <v>288</v>
      </c>
      <c r="C43" s="91"/>
      <c r="D43" s="118"/>
      <c r="E43" s="571"/>
      <c r="F43" s="557"/>
      <c r="G43" s="91"/>
      <c r="H43" s="118"/>
      <c r="I43" s="571"/>
      <c r="J43" s="571"/>
      <c r="K43" s="339"/>
      <c r="L43" s="341"/>
      <c r="M43" s="91">
        <v>40</v>
      </c>
      <c r="N43" s="118" t="s">
        <v>421</v>
      </c>
      <c r="O43" s="571">
        <f>+M43/10</f>
        <v>4</v>
      </c>
      <c r="P43" s="571"/>
      <c r="Q43" s="339"/>
      <c r="R43" s="340">
        <f>+O43</f>
        <v>4</v>
      </c>
      <c r="S43" s="36"/>
    </row>
    <row r="44" spans="1:19" ht="9.75" customHeight="1" x14ac:dyDescent="0.25">
      <c r="A44"/>
      <c r="B44" s="110"/>
      <c r="C44" s="91"/>
      <c r="D44" s="118"/>
      <c r="E44" s="571"/>
      <c r="F44" s="557"/>
      <c r="G44" s="91"/>
      <c r="H44" s="118"/>
      <c r="I44" s="571"/>
      <c r="J44" s="571"/>
      <c r="K44" s="339"/>
      <c r="L44" s="341"/>
      <c r="M44" s="91"/>
      <c r="N44" s="118"/>
      <c r="O44" s="571"/>
      <c r="P44" s="571"/>
      <c r="Q44" s="339"/>
      <c r="R44" s="292"/>
      <c r="S44" s="36"/>
    </row>
    <row r="45" spans="1:19" ht="9.75" customHeight="1" thickBot="1" x14ac:dyDescent="0.3">
      <c r="A45"/>
      <c r="B45" s="342" t="s">
        <v>409</v>
      </c>
      <c r="C45" s="204"/>
      <c r="D45" s="129"/>
      <c r="E45" s="136"/>
      <c r="F45" s="343"/>
      <c r="G45" s="204"/>
      <c r="H45" s="136"/>
      <c r="I45" s="136"/>
      <c r="J45" s="136"/>
      <c r="K45" s="344"/>
      <c r="L45" s="345"/>
      <c r="M45" s="204"/>
      <c r="N45" s="141" t="s">
        <v>408</v>
      </c>
      <c r="O45" s="136"/>
      <c r="P45" s="136"/>
      <c r="Q45" s="344"/>
      <c r="R45" s="346"/>
      <c r="S45" s="36"/>
    </row>
    <row r="46" spans="1:19" ht="9.75" customHeight="1" x14ac:dyDescent="0.25">
      <c r="A46"/>
      <c r="B46" s="348" t="s">
        <v>437</v>
      </c>
      <c r="C46" s="91"/>
      <c r="D46" s="118"/>
      <c r="E46" s="571"/>
      <c r="F46" s="557"/>
      <c r="G46" s="91"/>
      <c r="H46" s="185"/>
      <c r="I46" s="349"/>
      <c r="J46" s="349"/>
      <c r="K46" s="339"/>
      <c r="L46" s="341"/>
      <c r="M46" s="91"/>
      <c r="N46" s="185"/>
      <c r="O46" s="349"/>
      <c r="P46" s="349"/>
      <c r="Q46" s="339"/>
      <c r="R46" s="292"/>
      <c r="S46" s="1139"/>
    </row>
    <row r="47" spans="1:19" ht="9.6" customHeight="1" x14ac:dyDescent="0.25">
      <c r="B47" s="110" t="s">
        <v>310</v>
      </c>
      <c r="C47" s="91">
        <v>0</v>
      </c>
      <c r="D47" s="118" t="s">
        <v>311</v>
      </c>
      <c r="E47" s="571">
        <f>+C47</f>
        <v>0</v>
      </c>
      <c r="F47" s="557"/>
      <c r="G47" s="91"/>
      <c r="H47" s="185"/>
      <c r="I47" s="349"/>
      <c r="J47" s="349"/>
      <c r="K47" s="339"/>
      <c r="L47" s="341"/>
      <c r="M47" s="91">
        <v>120</v>
      </c>
      <c r="N47" s="118" t="s">
        <v>311</v>
      </c>
      <c r="O47" s="396">
        <f>+M47</f>
        <v>120</v>
      </c>
      <c r="P47" s="349"/>
      <c r="Q47" s="339"/>
      <c r="R47" s="340"/>
      <c r="S47" s="1139"/>
    </row>
    <row r="48" spans="1:19" ht="9.6" customHeight="1" x14ac:dyDescent="0.25">
      <c r="B48" s="110" t="s">
        <v>312</v>
      </c>
      <c r="C48" s="91">
        <v>0</v>
      </c>
      <c r="D48" s="118" t="s">
        <v>311</v>
      </c>
      <c r="E48" s="571">
        <f>+C48</f>
        <v>0</v>
      </c>
      <c r="F48" s="557"/>
      <c r="G48" s="91"/>
      <c r="H48" s="185"/>
      <c r="I48" s="349"/>
      <c r="J48" s="349"/>
      <c r="K48" s="339"/>
      <c r="L48" s="341"/>
      <c r="M48" s="91">
        <v>200</v>
      </c>
      <c r="N48" s="118" t="s">
        <v>311</v>
      </c>
      <c r="O48" s="558">
        <f>+M48</f>
        <v>200</v>
      </c>
      <c r="P48" s="349"/>
      <c r="Q48" s="339"/>
      <c r="R48" s="340">
        <f>+O48</f>
        <v>200</v>
      </c>
      <c r="S48" s="1139"/>
    </row>
    <row r="49" spans="1:19" ht="9.6" customHeight="1" x14ac:dyDescent="0.25">
      <c r="B49" s="110" t="s">
        <v>301</v>
      </c>
      <c r="C49" s="91">
        <v>0</v>
      </c>
      <c r="D49" s="118" t="s">
        <v>313</v>
      </c>
      <c r="E49" s="571">
        <f>+C49</f>
        <v>0</v>
      </c>
      <c r="F49" s="338"/>
      <c r="G49" s="91"/>
      <c r="H49" s="185"/>
      <c r="I49" s="349"/>
      <c r="J49" s="349"/>
      <c r="K49" s="339"/>
      <c r="L49" s="341"/>
      <c r="M49" s="91">
        <v>150</v>
      </c>
      <c r="N49" s="118" t="s">
        <v>313</v>
      </c>
      <c r="O49" s="561">
        <f>+M49</f>
        <v>150</v>
      </c>
      <c r="P49" s="349"/>
      <c r="Q49" s="339"/>
      <c r="R49" s="292"/>
      <c r="S49" s="1139"/>
    </row>
    <row r="50" spans="1:19" ht="9.75" customHeight="1" x14ac:dyDescent="0.25">
      <c r="B50" s="110" t="s">
        <v>422</v>
      </c>
      <c r="C50" s="91">
        <v>0</v>
      </c>
      <c r="D50" s="118" t="s">
        <v>429</v>
      </c>
      <c r="E50" s="571">
        <f>+C50/4</f>
        <v>0</v>
      </c>
      <c r="F50" s="557"/>
      <c r="G50" s="91"/>
      <c r="H50" s="185"/>
      <c r="I50" s="349"/>
      <c r="J50" s="349"/>
      <c r="K50" s="339"/>
      <c r="L50" s="341"/>
      <c r="M50" s="91">
        <v>100</v>
      </c>
      <c r="N50" s="118" t="s">
        <v>429</v>
      </c>
      <c r="O50" s="571">
        <f>+M50/4</f>
        <v>25</v>
      </c>
      <c r="P50" s="349"/>
      <c r="Q50" s="339">
        <v>0</v>
      </c>
      <c r="R50" s="292">
        <f t="shared" ref="R50:R51" si="12">+Q50</f>
        <v>0</v>
      </c>
      <c r="S50" s="362"/>
    </row>
    <row r="51" spans="1:19" ht="9.75" customHeight="1" x14ac:dyDescent="0.25">
      <c r="A51" s="27"/>
      <c r="B51" s="110" t="s">
        <v>461</v>
      </c>
      <c r="C51" s="91">
        <v>0</v>
      </c>
      <c r="D51" s="118" t="s">
        <v>291</v>
      </c>
      <c r="E51" s="571">
        <f>+C51/4</f>
        <v>0</v>
      </c>
      <c r="F51" s="557"/>
      <c r="G51" s="91"/>
      <c r="H51" s="185"/>
      <c r="I51" s="349"/>
      <c r="J51" s="349"/>
      <c r="K51" s="339"/>
      <c r="L51" s="341"/>
      <c r="M51" s="91">
        <v>80</v>
      </c>
      <c r="N51" s="118" t="s">
        <v>291</v>
      </c>
      <c r="O51" s="571">
        <f>+M51/4</f>
        <v>20</v>
      </c>
      <c r="P51" s="349"/>
      <c r="Q51" s="339">
        <v>0</v>
      </c>
      <c r="R51" s="292">
        <f t="shared" si="12"/>
        <v>0</v>
      </c>
      <c r="S51" s="362"/>
    </row>
    <row r="52" spans="1:19" ht="9.75" customHeight="1" x14ac:dyDescent="0.25">
      <c r="A52" s="4"/>
      <c r="B52" s="110" t="s">
        <v>24</v>
      </c>
      <c r="C52" s="91">
        <v>0</v>
      </c>
      <c r="D52" s="118" t="s">
        <v>315</v>
      </c>
      <c r="E52" s="350">
        <f>+C52/40</f>
        <v>0</v>
      </c>
      <c r="F52" s="338"/>
      <c r="G52" s="91"/>
      <c r="H52" s="185"/>
      <c r="I52" s="349"/>
      <c r="J52" s="349"/>
      <c r="K52" s="339"/>
      <c r="L52" s="341"/>
      <c r="M52" s="91">
        <v>80</v>
      </c>
      <c r="N52" s="118" t="s">
        <v>315</v>
      </c>
      <c r="O52" s="350">
        <f>+M52/40</f>
        <v>2</v>
      </c>
      <c r="P52" s="349"/>
      <c r="Q52" s="350"/>
      <c r="R52" s="340">
        <f>+O52</f>
        <v>2</v>
      </c>
      <c r="S52" s="362"/>
    </row>
    <row r="53" spans="1:19" ht="9.75" customHeight="1" x14ac:dyDescent="0.25">
      <c r="A53" s="11"/>
      <c r="B53" s="110" t="s">
        <v>185</v>
      </c>
      <c r="C53" s="91">
        <v>0</v>
      </c>
      <c r="D53" s="118" t="s">
        <v>139</v>
      </c>
      <c r="E53" s="34">
        <f>+C53</f>
        <v>0</v>
      </c>
      <c r="F53" s="351"/>
      <c r="G53" s="352"/>
      <c r="H53" s="185"/>
      <c r="I53" s="349"/>
      <c r="J53" s="349"/>
      <c r="K53" s="339"/>
      <c r="L53" s="341"/>
      <c r="M53" s="352">
        <v>4</v>
      </c>
      <c r="N53" s="118" t="s">
        <v>139</v>
      </c>
      <c r="O53" s="34">
        <f>+M53</f>
        <v>4</v>
      </c>
      <c r="P53" s="349"/>
      <c r="Q53" s="339"/>
      <c r="R53" s="340">
        <f t="shared" ref="R53:R56" si="13">+O53</f>
        <v>4</v>
      </c>
      <c r="S53" s="362"/>
    </row>
    <row r="54" spans="1:19" ht="9.75" customHeight="1" x14ac:dyDescent="0.25">
      <c r="A54" s="11"/>
      <c r="B54" s="353" t="s">
        <v>319</v>
      </c>
      <c r="C54" s="91">
        <v>0</v>
      </c>
      <c r="D54" s="118" t="s">
        <v>139</v>
      </c>
      <c r="E54" s="34">
        <f t="shared" ref="E54:E56" si="14">+C54</f>
        <v>0</v>
      </c>
      <c r="F54" s="338"/>
      <c r="G54" s="91"/>
      <c r="H54" s="185"/>
      <c r="I54" s="349"/>
      <c r="J54" s="349"/>
      <c r="K54" s="339"/>
      <c r="L54" s="341"/>
      <c r="M54" s="91">
        <v>1</v>
      </c>
      <c r="N54" s="118" t="s">
        <v>139</v>
      </c>
      <c r="O54" s="34">
        <f t="shared" ref="O54:O56" si="15">+M54</f>
        <v>1</v>
      </c>
      <c r="P54" s="349"/>
      <c r="Q54" s="339"/>
      <c r="R54" s="340">
        <f t="shared" si="13"/>
        <v>1</v>
      </c>
      <c r="S54" s="362"/>
    </row>
    <row r="55" spans="1:19" ht="12" customHeight="1" x14ac:dyDescent="0.25">
      <c r="A55" s="11"/>
      <c r="B55" s="110" t="s">
        <v>317</v>
      </c>
      <c r="C55" s="91">
        <v>0</v>
      </c>
      <c r="D55" s="118" t="s">
        <v>311</v>
      </c>
      <c r="E55" s="34">
        <f t="shared" si="14"/>
        <v>0</v>
      </c>
      <c r="F55" s="338"/>
      <c r="G55" s="91"/>
      <c r="H55" s="185"/>
      <c r="I55" s="349"/>
      <c r="J55" s="349"/>
      <c r="K55" s="339"/>
      <c r="L55" s="341"/>
      <c r="M55" s="91">
        <v>30</v>
      </c>
      <c r="N55" s="118" t="s">
        <v>311</v>
      </c>
      <c r="O55" s="34">
        <f t="shared" si="15"/>
        <v>30</v>
      </c>
      <c r="P55" s="349"/>
      <c r="Q55" s="339"/>
      <c r="R55" s="340">
        <f t="shared" si="13"/>
        <v>30</v>
      </c>
      <c r="S55" s="362"/>
    </row>
    <row r="56" spans="1:19" ht="12" customHeight="1" x14ac:dyDescent="0.25">
      <c r="A56" s="11"/>
      <c r="B56" s="353" t="s">
        <v>318</v>
      </c>
      <c r="C56" s="91">
        <v>0</v>
      </c>
      <c r="D56" s="118" t="s">
        <v>311</v>
      </c>
      <c r="E56" s="34">
        <f t="shared" si="14"/>
        <v>0</v>
      </c>
      <c r="F56" s="338"/>
      <c r="G56" s="91"/>
      <c r="H56" s="185"/>
      <c r="I56" s="349"/>
      <c r="J56" s="349"/>
      <c r="K56" s="339"/>
      <c r="L56" s="341"/>
      <c r="M56" s="91">
        <v>12</v>
      </c>
      <c r="N56" s="118" t="s">
        <v>311</v>
      </c>
      <c r="O56" s="34">
        <f t="shared" si="15"/>
        <v>12</v>
      </c>
      <c r="P56" s="349"/>
      <c r="Q56" s="339"/>
      <c r="R56" s="340">
        <f t="shared" si="13"/>
        <v>12</v>
      </c>
      <c r="S56" s="362"/>
    </row>
    <row r="57" spans="1:19" ht="12" customHeight="1" x14ac:dyDescent="0.25">
      <c r="A57" s="11"/>
      <c r="B57" s="1149" t="s">
        <v>430</v>
      </c>
      <c r="C57" s="67">
        <v>0</v>
      </c>
      <c r="D57" s="68" t="s">
        <v>163</v>
      </c>
      <c r="E57" s="69">
        <f>+C57/10</f>
        <v>0</v>
      </c>
      <c r="F57" s="369">
        <f t="shared" ref="F57:F60" si="16">+E57</f>
        <v>0</v>
      </c>
      <c r="G57" s="370"/>
      <c r="H57" s="236"/>
      <c r="I57" s="371"/>
      <c r="J57" s="371"/>
      <c r="K57" s="372"/>
      <c r="L57" s="373"/>
      <c r="M57" s="67">
        <v>100</v>
      </c>
      <c r="N57" s="68" t="s">
        <v>163</v>
      </c>
      <c r="O57" s="374">
        <f>+M57/10</f>
        <v>10</v>
      </c>
      <c r="P57" s="369"/>
      <c r="Q57" s="372"/>
      <c r="R57" s="295"/>
      <c r="S57" s="362"/>
    </row>
    <row r="58" spans="1:19" ht="12" customHeight="1" x14ac:dyDescent="0.25">
      <c r="A58" s="11"/>
      <c r="B58" s="1150"/>
      <c r="C58" s="60">
        <v>0</v>
      </c>
      <c r="D58" s="118" t="s">
        <v>15</v>
      </c>
      <c r="E58" s="32">
        <f>+C58</f>
        <v>0</v>
      </c>
      <c r="F58" s="39">
        <f t="shared" si="16"/>
        <v>0</v>
      </c>
      <c r="G58" s="354"/>
      <c r="H58" s="247"/>
      <c r="I58" s="247"/>
      <c r="J58" s="247"/>
      <c r="K58" s="199"/>
      <c r="L58" s="341"/>
      <c r="M58" s="60">
        <v>24</v>
      </c>
      <c r="N58" s="118" t="s">
        <v>15</v>
      </c>
      <c r="O58" s="34">
        <f>+M58</f>
        <v>24</v>
      </c>
      <c r="P58" s="39">
        <f t="shared" ref="P58:P60" si="17">+O58</f>
        <v>24</v>
      </c>
      <c r="Q58" s="350">
        <f>+P58</f>
        <v>24</v>
      </c>
      <c r="R58" s="340">
        <f>+Q58</f>
        <v>24</v>
      </c>
      <c r="S58" s="362"/>
    </row>
    <row r="59" spans="1:19" ht="12" customHeight="1" x14ac:dyDescent="0.25">
      <c r="A59" s="11"/>
      <c r="B59" s="1151"/>
      <c r="C59" s="70">
        <v>0</v>
      </c>
      <c r="D59" s="71" t="s">
        <v>15</v>
      </c>
      <c r="E59" s="375">
        <f>+C59</f>
        <v>0</v>
      </c>
      <c r="F59" s="72">
        <f t="shared" si="16"/>
        <v>0</v>
      </c>
      <c r="G59" s="376"/>
      <c r="H59" s="377"/>
      <c r="I59" s="377"/>
      <c r="J59" s="377"/>
      <c r="K59" s="378"/>
      <c r="L59" s="379"/>
      <c r="M59" s="70">
        <v>12</v>
      </c>
      <c r="N59" s="71" t="s">
        <v>15</v>
      </c>
      <c r="O59" s="190">
        <f>+M59</f>
        <v>12</v>
      </c>
      <c r="P59" s="72">
        <f t="shared" si="17"/>
        <v>12</v>
      </c>
      <c r="Q59" s="380">
        <f>+P59</f>
        <v>12</v>
      </c>
      <c r="R59" s="357">
        <f>+Q59</f>
        <v>12</v>
      </c>
      <c r="S59" s="362"/>
    </row>
    <row r="60" spans="1:19" ht="12" customHeight="1" x14ac:dyDescent="0.25">
      <c r="A60" s="11"/>
      <c r="B60" s="110" t="s">
        <v>17</v>
      </c>
      <c r="C60" s="60">
        <v>0</v>
      </c>
      <c r="D60" s="118" t="s">
        <v>18</v>
      </c>
      <c r="E60" s="30">
        <f>+C60*2</f>
        <v>0</v>
      </c>
      <c r="F60" s="39">
        <f t="shared" si="16"/>
        <v>0</v>
      </c>
      <c r="G60" s="354"/>
      <c r="H60" s="247"/>
      <c r="I60" s="247"/>
      <c r="J60" s="247"/>
      <c r="K60" s="199"/>
      <c r="L60" s="341"/>
      <c r="M60" s="60">
        <v>5</v>
      </c>
      <c r="N60" s="118" t="s">
        <v>18</v>
      </c>
      <c r="O60" s="571">
        <f>+M60*2</f>
        <v>10</v>
      </c>
      <c r="P60" s="39">
        <f t="shared" si="17"/>
        <v>10</v>
      </c>
      <c r="Q60" s="339"/>
      <c r="R60" s="340">
        <f>+P60</f>
        <v>10</v>
      </c>
      <c r="S60" s="362"/>
    </row>
    <row r="61" spans="1:19" ht="12" customHeight="1" x14ac:dyDescent="0.25">
      <c r="A61" s="11"/>
      <c r="B61" s="110"/>
      <c r="C61" s="70"/>
      <c r="D61" s="118"/>
      <c r="E61" s="30"/>
      <c r="F61" s="39"/>
      <c r="G61" s="354"/>
      <c r="H61" s="247"/>
      <c r="I61" s="247"/>
      <c r="J61" s="247"/>
      <c r="K61" s="199"/>
      <c r="L61" s="341"/>
      <c r="M61" s="60"/>
      <c r="N61" s="118"/>
      <c r="O61" s="571"/>
      <c r="P61" s="34"/>
      <c r="Q61" s="356"/>
      <c r="R61" s="357"/>
      <c r="S61" s="362"/>
    </row>
    <row r="62" spans="1:19" ht="12" customHeight="1" x14ac:dyDescent="0.25">
      <c r="A62" s="11"/>
      <c r="B62" s="1152"/>
      <c r="C62" s="1153"/>
      <c r="D62" s="1153"/>
      <c r="E62" s="1153"/>
      <c r="F62" s="1154"/>
      <c r="G62" s="1147" t="s">
        <v>154</v>
      </c>
      <c r="H62" s="1148"/>
      <c r="I62" s="1148"/>
      <c r="J62" s="1148"/>
      <c r="K62" s="1148"/>
      <c r="L62" s="355">
        <f>SUM(L8:L60)</f>
        <v>451.92307692307691</v>
      </c>
      <c r="M62" s="1147" t="s">
        <v>154</v>
      </c>
      <c r="N62" s="1148"/>
      <c r="O62" s="1148"/>
      <c r="P62" s="1148"/>
      <c r="Q62" s="1148"/>
      <c r="R62" s="43">
        <f>SUM(R8:R60)</f>
        <v>799.92307692307691</v>
      </c>
      <c r="S62" s="362"/>
    </row>
    <row r="63" spans="1:19" ht="12" customHeight="1" x14ac:dyDescent="0.25">
      <c r="A63" s="11"/>
      <c r="B63" s="678" t="s">
        <v>468</v>
      </c>
      <c r="C63" s="387"/>
      <c r="D63" s="387"/>
      <c r="E63" s="387"/>
      <c r="F63" s="387"/>
      <c r="G63" s="387"/>
      <c r="H63" s="387"/>
      <c r="I63" s="387"/>
      <c r="J63" s="387"/>
      <c r="K63" s="527"/>
      <c r="L63" s="387"/>
      <c r="M63" s="387"/>
      <c r="N63" s="387"/>
      <c r="O63" s="387"/>
      <c r="P63" s="387"/>
      <c r="Q63" s="527"/>
      <c r="R63" s="607"/>
      <c r="S63" s="36"/>
    </row>
    <row r="64" spans="1:19" ht="12" customHeight="1" x14ac:dyDescent="0.25">
      <c r="A64" s="11"/>
      <c r="B64" s="679" t="s">
        <v>423</v>
      </c>
      <c r="C64" s="390"/>
      <c r="D64" s="390"/>
      <c r="E64" s="387"/>
      <c r="F64" s="387"/>
      <c r="G64" s="387"/>
      <c r="H64" s="387"/>
      <c r="I64" s="387"/>
      <c r="J64" s="387"/>
      <c r="K64" s="527"/>
      <c r="L64" s="387"/>
      <c r="M64" s="387"/>
      <c r="N64" s="387"/>
      <c r="O64" s="387"/>
      <c r="P64" s="387"/>
      <c r="Q64" s="527"/>
      <c r="R64" s="607"/>
      <c r="S64" s="36"/>
    </row>
    <row r="65" spans="1:19" ht="12" customHeight="1" x14ac:dyDescent="0.25">
      <c r="A65" s="11"/>
      <c r="B65" s="679" t="s">
        <v>428</v>
      </c>
      <c r="C65" s="390" t="s">
        <v>427</v>
      </c>
      <c r="D65" s="390"/>
      <c r="E65" s="1023" t="s">
        <v>509</v>
      </c>
      <c r="F65" s="1023"/>
      <c r="G65" s="1023"/>
      <c r="H65" s="1023"/>
      <c r="I65" s="1023"/>
      <c r="J65" s="1023"/>
      <c r="K65" s="1023"/>
      <c r="L65" s="1023"/>
      <c r="M65" s="1023"/>
      <c r="N65" s="387"/>
      <c r="O65" s="387"/>
      <c r="P65" s="387"/>
      <c r="Q65" s="527"/>
      <c r="R65" s="607"/>
      <c r="S65" s="36"/>
    </row>
    <row r="66" spans="1:19" ht="12" customHeight="1" x14ac:dyDescent="0.25">
      <c r="A66" s="15"/>
      <c r="B66" s="679" t="s">
        <v>424</v>
      </c>
      <c r="C66" s="391">
        <v>25</v>
      </c>
      <c r="D66" s="390"/>
      <c r="E66" s="364" t="s">
        <v>137</v>
      </c>
      <c r="F66" s="360"/>
      <c r="G66" s="578"/>
      <c r="H66" s="360"/>
      <c r="I66" s="360"/>
      <c r="J66" s="360"/>
      <c r="K66" s="527"/>
      <c r="L66" s="387"/>
      <c r="M66" s="387"/>
      <c r="N66" s="387"/>
      <c r="O66" s="387"/>
      <c r="P66" s="387"/>
      <c r="Q66" s="527"/>
      <c r="R66" s="607"/>
      <c r="S66" s="36"/>
    </row>
    <row r="67" spans="1:19" ht="12" customHeight="1" x14ac:dyDescent="0.25">
      <c r="A67" s="15"/>
      <c r="B67" s="679" t="s">
        <v>425</v>
      </c>
      <c r="C67" s="391">
        <v>35</v>
      </c>
      <c r="D67" s="390"/>
      <c r="E67" s="624" t="s">
        <v>147</v>
      </c>
      <c r="F67" s="360"/>
      <c r="G67" s="578"/>
      <c r="H67" s="360"/>
      <c r="I67" s="360"/>
      <c r="J67" s="360"/>
      <c r="K67" s="527"/>
      <c r="L67" s="387"/>
      <c r="M67" s="387"/>
      <c r="N67" s="387"/>
      <c r="O67" s="387"/>
      <c r="P67" s="387"/>
      <c r="Q67" s="527"/>
      <c r="R67" s="607"/>
      <c r="S67" s="36"/>
    </row>
    <row r="68" spans="1:19" ht="12" customHeight="1" x14ac:dyDescent="0.25">
      <c r="A68" s="15"/>
      <c r="B68" s="679" t="s">
        <v>426</v>
      </c>
      <c r="C68" s="391">
        <v>35</v>
      </c>
      <c r="D68" s="390"/>
      <c r="E68" s="624" t="s">
        <v>511</v>
      </c>
      <c r="F68" s="360"/>
      <c r="G68" s="578"/>
      <c r="H68" s="360"/>
      <c r="I68" s="360"/>
      <c r="J68" s="360"/>
      <c r="K68" s="527"/>
      <c r="L68" s="387"/>
      <c r="M68" s="387"/>
      <c r="N68" s="387"/>
      <c r="O68" s="387"/>
      <c r="P68" s="387"/>
      <c r="Q68" s="527"/>
      <c r="R68" s="607"/>
      <c r="S68" s="36"/>
    </row>
    <row r="69" spans="1:19" ht="12" customHeight="1" x14ac:dyDescent="0.25">
      <c r="A69" s="15"/>
      <c r="B69" s="679"/>
      <c r="C69" s="390"/>
      <c r="D69" s="390"/>
      <c r="E69" s="624" t="s">
        <v>510</v>
      </c>
      <c r="F69" s="360"/>
      <c r="G69" s="526"/>
      <c r="H69" s="360"/>
      <c r="I69" s="360"/>
      <c r="J69" s="360"/>
      <c r="K69" s="527"/>
      <c r="L69" s="387"/>
      <c r="M69" s="387"/>
      <c r="N69" s="387"/>
      <c r="O69" s="387"/>
      <c r="P69" s="387"/>
      <c r="Q69" s="527"/>
      <c r="R69" s="607"/>
      <c r="S69" s="36"/>
    </row>
    <row r="70" spans="1:19" ht="12" customHeight="1" x14ac:dyDescent="0.25">
      <c r="A70" s="15"/>
      <c r="B70" s="679"/>
      <c r="C70" s="390"/>
      <c r="D70" s="390"/>
      <c r="E70" s="624" t="s">
        <v>514</v>
      </c>
      <c r="F70" s="360"/>
      <c r="G70" s="526"/>
      <c r="H70" s="360"/>
      <c r="I70" s="360"/>
      <c r="J70" s="360"/>
      <c r="K70" s="527"/>
      <c r="L70" s="387"/>
      <c r="M70" s="387"/>
      <c r="N70" s="387"/>
      <c r="O70" s="387"/>
      <c r="P70" s="387"/>
      <c r="Q70" s="527"/>
      <c r="R70" s="607"/>
      <c r="S70" s="36"/>
    </row>
    <row r="71" spans="1:19" ht="12" customHeight="1" x14ac:dyDescent="0.25">
      <c r="A71" s="15"/>
      <c r="B71" s="679"/>
      <c r="C71" s="390"/>
      <c r="D71" s="390"/>
      <c r="E71" s="625" t="s">
        <v>512</v>
      </c>
      <c r="F71" s="527"/>
      <c r="G71" s="527"/>
      <c r="H71" s="527"/>
      <c r="I71" s="527"/>
      <c r="J71" s="387"/>
      <c r="K71" s="527"/>
      <c r="L71" s="387"/>
      <c r="M71" s="387"/>
      <c r="N71" s="387"/>
      <c r="O71" s="387"/>
      <c r="P71" s="387"/>
      <c r="Q71" s="527"/>
      <c r="R71" s="607"/>
      <c r="S71" s="36"/>
    </row>
    <row r="72" spans="1:19" ht="12" customHeight="1" x14ac:dyDescent="0.25">
      <c r="A72" s="15"/>
      <c r="B72" s="679"/>
      <c r="C72" s="390"/>
      <c r="D72" s="390"/>
      <c r="E72" s="625" t="s">
        <v>513</v>
      </c>
      <c r="F72" s="421"/>
      <c r="G72" s="527"/>
      <c r="H72" s="527"/>
      <c r="I72" s="527"/>
      <c r="J72" s="387"/>
      <c r="K72" s="527"/>
      <c r="L72" s="387"/>
      <c r="M72" s="387"/>
      <c r="N72" s="387"/>
      <c r="O72" s="387"/>
      <c r="P72" s="387"/>
      <c r="Q72" s="527"/>
      <c r="R72" s="607"/>
      <c r="S72" s="36"/>
    </row>
    <row r="73" spans="1:19" ht="12" customHeight="1" x14ac:dyDescent="0.25">
      <c r="A73" s="15"/>
      <c r="B73" s="680"/>
      <c r="C73" s="681"/>
      <c r="D73" s="681"/>
      <c r="E73" s="682" t="s">
        <v>245</v>
      </c>
      <c r="F73" s="585"/>
      <c r="G73" s="585"/>
      <c r="H73" s="584"/>
      <c r="I73" s="584"/>
      <c r="J73" s="584"/>
      <c r="K73" s="585"/>
      <c r="L73" s="584"/>
      <c r="M73" s="584"/>
      <c r="N73" s="584"/>
      <c r="O73" s="584"/>
      <c r="P73" s="584"/>
      <c r="Q73" s="585"/>
      <c r="R73" s="683"/>
      <c r="S73" s="36"/>
    </row>
    <row r="74" spans="1:19" ht="12" customHeight="1" x14ac:dyDescent="0.25">
      <c r="A74" s="15"/>
      <c r="B74" s="157"/>
      <c r="C74" s="157"/>
      <c r="D74" s="157"/>
      <c r="E74" s="177"/>
      <c r="F74" s="366"/>
      <c r="G74" s="534"/>
      <c r="H74" s="534"/>
      <c r="I74" s="534"/>
      <c r="J74" s="177"/>
      <c r="K74" s="96"/>
      <c r="L74" s="36"/>
      <c r="M74" s="36"/>
      <c r="N74" s="36"/>
      <c r="O74" s="36"/>
      <c r="P74" s="36"/>
      <c r="Q74" s="96"/>
      <c r="R74" s="359"/>
      <c r="S74" s="36"/>
    </row>
  </sheetData>
  <mergeCells count="14">
    <mergeCell ref="S46:S49"/>
    <mergeCell ref="E65:M65"/>
    <mergeCell ref="C1:P1"/>
    <mergeCell ref="G2:K2"/>
    <mergeCell ref="M2:P2"/>
    <mergeCell ref="B2:D2"/>
    <mergeCell ref="B3:D3"/>
    <mergeCell ref="G5:L5"/>
    <mergeCell ref="M5:R5"/>
    <mergeCell ref="B5:F5"/>
    <mergeCell ref="M62:Q62"/>
    <mergeCell ref="B57:B59"/>
    <mergeCell ref="B62:F62"/>
    <mergeCell ref="G62:K62"/>
  </mergeCells>
  <printOptions horizontalCentered="1" verticalCentered="1"/>
  <pageMargins left="0.11811023622047245" right="0.11811023622047245" top="0.35433070866141736" bottom="0.15748031496062992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tabSelected="1" view="pageLayout" topLeftCell="A10" zoomScaleNormal="100" workbookViewId="0">
      <selection activeCell="H17" sqref="H17"/>
    </sheetView>
  </sheetViews>
  <sheetFormatPr baseColWidth="10" defaultRowHeight="15" x14ac:dyDescent="0.25"/>
  <cols>
    <col min="1" max="1" width="1.7109375" style="772" customWidth="1"/>
    <col min="2" max="2" width="21.5703125" style="5" customWidth="1"/>
    <col min="3" max="3" width="5.28515625" style="5" customWidth="1"/>
    <col min="4" max="4" width="11" style="5" customWidth="1"/>
    <col min="5" max="5" width="4.5703125" style="5" customWidth="1"/>
    <col min="6" max="6" width="5.7109375" style="5" customWidth="1"/>
    <col min="7" max="7" width="6.28515625" style="5" customWidth="1"/>
    <col min="8" max="8" width="10.5703125" style="5" customWidth="1"/>
    <col min="9" max="9" width="5" style="5" customWidth="1"/>
    <col min="10" max="10" width="9.140625" style="5" customWidth="1"/>
    <col min="11" max="11" width="4.85546875" style="103" customWidth="1"/>
    <col min="12" max="12" width="6.7109375" style="5" customWidth="1"/>
    <col min="13" max="13" width="5.5703125" style="5" customWidth="1"/>
    <col min="14" max="14" width="11.28515625" style="5" customWidth="1"/>
    <col min="15" max="15" width="6.140625" style="5" customWidth="1"/>
    <col min="16" max="16" width="9.140625" style="5" customWidth="1"/>
    <col min="17" max="17" width="4.7109375" style="5" customWidth="1"/>
    <col min="18" max="18" width="6.5703125" style="839" customWidth="1"/>
    <col min="19" max="19" width="8.5703125" style="838" customWidth="1"/>
    <col min="20" max="249" width="11.42578125" style="5"/>
    <col min="250" max="250" width="4.7109375" style="5" customWidth="1"/>
    <col min="251" max="251" width="16.42578125" style="5" customWidth="1"/>
    <col min="252" max="252" width="4.42578125" style="5" customWidth="1"/>
    <col min="253" max="253" width="10" style="5" customWidth="1"/>
    <col min="254" max="254" width="6.140625" style="5" customWidth="1"/>
    <col min="255" max="255" width="5.7109375" style="5" customWidth="1"/>
    <col min="256" max="256" width="5.28515625" style="5" customWidth="1"/>
    <col min="257" max="257" width="5.140625" style="5" customWidth="1"/>
    <col min="258" max="258" width="5.42578125" style="5" customWidth="1"/>
    <col min="259" max="259" width="6.140625" style="5" customWidth="1"/>
    <col min="260" max="260" width="8.42578125" style="5" customWidth="1"/>
    <col min="261" max="261" width="8" style="5" customWidth="1"/>
    <col min="262" max="262" width="11" style="5" customWidth="1"/>
    <col min="263" max="263" width="8.140625" style="5" customWidth="1"/>
    <col min="264" max="505" width="11.42578125" style="5"/>
    <col min="506" max="506" width="4.7109375" style="5" customWidth="1"/>
    <col min="507" max="507" width="16.42578125" style="5" customWidth="1"/>
    <col min="508" max="508" width="4.42578125" style="5" customWidth="1"/>
    <col min="509" max="509" width="10" style="5" customWidth="1"/>
    <col min="510" max="510" width="6.140625" style="5" customWidth="1"/>
    <col min="511" max="511" width="5.7109375" style="5" customWidth="1"/>
    <col min="512" max="512" width="5.28515625" style="5" customWidth="1"/>
    <col min="513" max="513" width="5.140625" style="5" customWidth="1"/>
    <col min="514" max="514" width="5.42578125" style="5" customWidth="1"/>
    <col min="515" max="515" width="6.140625" style="5" customWidth="1"/>
    <col min="516" max="516" width="8.42578125" style="5" customWidth="1"/>
    <col min="517" max="517" width="8" style="5" customWidth="1"/>
    <col min="518" max="518" width="11" style="5" customWidth="1"/>
    <col min="519" max="519" width="8.140625" style="5" customWidth="1"/>
    <col min="520" max="761" width="11.42578125" style="5"/>
    <col min="762" max="762" width="4.7109375" style="5" customWidth="1"/>
    <col min="763" max="763" width="16.42578125" style="5" customWidth="1"/>
    <col min="764" max="764" width="4.42578125" style="5" customWidth="1"/>
    <col min="765" max="765" width="10" style="5" customWidth="1"/>
    <col min="766" max="766" width="6.140625" style="5" customWidth="1"/>
    <col min="767" max="767" width="5.7109375" style="5" customWidth="1"/>
    <col min="768" max="768" width="5.28515625" style="5" customWidth="1"/>
    <col min="769" max="769" width="5.140625" style="5" customWidth="1"/>
    <col min="770" max="770" width="5.42578125" style="5" customWidth="1"/>
    <col min="771" max="771" width="6.140625" style="5" customWidth="1"/>
    <col min="772" max="772" width="8.42578125" style="5" customWidth="1"/>
    <col min="773" max="773" width="8" style="5" customWidth="1"/>
    <col min="774" max="774" width="11" style="5" customWidth="1"/>
    <col min="775" max="775" width="8.140625" style="5" customWidth="1"/>
    <col min="776" max="1017" width="11.42578125" style="5"/>
    <col min="1018" max="1018" width="4.7109375" style="5" customWidth="1"/>
    <col min="1019" max="1019" width="16.42578125" style="5" customWidth="1"/>
    <col min="1020" max="1020" width="4.42578125" style="5" customWidth="1"/>
    <col min="1021" max="1021" width="10" style="5" customWidth="1"/>
    <col min="1022" max="1022" width="6.140625" style="5" customWidth="1"/>
    <col min="1023" max="1023" width="5.7109375" style="5" customWidth="1"/>
    <col min="1024" max="1024" width="5.28515625" style="5" customWidth="1"/>
    <col min="1025" max="1025" width="5.140625" style="5" customWidth="1"/>
    <col min="1026" max="1026" width="5.42578125" style="5" customWidth="1"/>
    <col min="1027" max="1027" width="6.140625" style="5" customWidth="1"/>
    <col min="1028" max="1028" width="8.42578125" style="5" customWidth="1"/>
    <col min="1029" max="1029" width="8" style="5" customWidth="1"/>
    <col min="1030" max="1030" width="11" style="5" customWidth="1"/>
    <col min="1031" max="1031" width="8.140625" style="5" customWidth="1"/>
    <col min="1032" max="1273" width="11.42578125" style="5"/>
    <col min="1274" max="1274" width="4.7109375" style="5" customWidth="1"/>
    <col min="1275" max="1275" width="16.42578125" style="5" customWidth="1"/>
    <col min="1276" max="1276" width="4.42578125" style="5" customWidth="1"/>
    <col min="1277" max="1277" width="10" style="5" customWidth="1"/>
    <col min="1278" max="1278" width="6.140625" style="5" customWidth="1"/>
    <col min="1279" max="1279" width="5.7109375" style="5" customWidth="1"/>
    <col min="1280" max="1280" width="5.28515625" style="5" customWidth="1"/>
    <col min="1281" max="1281" width="5.140625" style="5" customWidth="1"/>
    <col min="1282" max="1282" width="5.42578125" style="5" customWidth="1"/>
    <col min="1283" max="1283" width="6.140625" style="5" customWidth="1"/>
    <col min="1284" max="1284" width="8.42578125" style="5" customWidth="1"/>
    <col min="1285" max="1285" width="8" style="5" customWidth="1"/>
    <col min="1286" max="1286" width="11" style="5" customWidth="1"/>
    <col min="1287" max="1287" width="8.140625" style="5" customWidth="1"/>
    <col min="1288" max="1529" width="11.42578125" style="5"/>
    <col min="1530" max="1530" width="4.7109375" style="5" customWidth="1"/>
    <col min="1531" max="1531" width="16.42578125" style="5" customWidth="1"/>
    <col min="1532" max="1532" width="4.42578125" style="5" customWidth="1"/>
    <col min="1533" max="1533" width="10" style="5" customWidth="1"/>
    <col min="1534" max="1534" width="6.140625" style="5" customWidth="1"/>
    <col min="1535" max="1535" width="5.7109375" style="5" customWidth="1"/>
    <col min="1536" max="1536" width="5.28515625" style="5" customWidth="1"/>
    <col min="1537" max="1537" width="5.140625" style="5" customWidth="1"/>
    <col min="1538" max="1538" width="5.42578125" style="5" customWidth="1"/>
    <col min="1539" max="1539" width="6.140625" style="5" customWidth="1"/>
    <col min="1540" max="1540" width="8.42578125" style="5" customWidth="1"/>
    <col min="1541" max="1541" width="8" style="5" customWidth="1"/>
    <col min="1542" max="1542" width="11" style="5" customWidth="1"/>
    <col min="1543" max="1543" width="8.140625" style="5" customWidth="1"/>
    <col min="1544" max="1785" width="11.42578125" style="5"/>
    <col min="1786" max="1786" width="4.7109375" style="5" customWidth="1"/>
    <col min="1787" max="1787" width="16.42578125" style="5" customWidth="1"/>
    <col min="1788" max="1788" width="4.42578125" style="5" customWidth="1"/>
    <col min="1789" max="1789" width="10" style="5" customWidth="1"/>
    <col min="1790" max="1790" width="6.140625" style="5" customWidth="1"/>
    <col min="1791" max="1791" width="5.7109375" style="5" customWidth="1"/>
    <col min="1792" max="1792" width="5.28515625" style="5" customWidth="1"/>
    <col min="1793" max="1793" width="5.140625" style="5" customWidth="1"/>
    <col min="1794" max="1794" width="5.42578125" style="5" customWidth="1"/>
    <col min="1795" max="1795" width="6.140625" style="5" customWidth="1"/>
    <col min="1796" max="1796" width="8.42578125" style="5" customWidth="1"/>
    <col min="1797" max="1797" width="8" style="5" customWidth="1"/>
    <col min="1798" max="1798" width="11" style="5" customWidth="1"/>
    <col min="1799" max="1799" width="8.140625" style="5" customWidth="1"/>
    <col min="1800" max="2041" width="11.42578125" style="5"/>
    <col min="2042" max="2042" width="4.7109375" style="5" customWidth="1"/>
    <col min="2043" max="2043" width="16.42578125" style="5" customWidth="1"/>
    <col min="2044" max="2044" width="4.42578125" style="5" customWidth="1"/>
    <col min="2045" max="2045" width="10" style="5" customWidth="1"/>
    <col min="2046" max="2046" width="6.140625" style="5" customWidth="1"/>
    <col min="2047" max="2047" width="5.7109375" style="5" customWidth="1"/>
    <col min="2048" max="2048" width="5.28515625" style="5" customWidth="1"/>
    <col min="2049" max="2049" width="5.140625" style="5" customWidth="1"/>
    <col min="2050" max="2050" width="5.42578125" style="5" customWidth="1"/>
    <col min="2051" max="2051" width="6.140625" style="5" customWidth="1"/>
    <col min="2052" max="2052" width="8.42578125" style="5" customWidth="1"/>
    <col min="2053" max="2053" width="8" style="5" customWidth="1"/>
    <col min="2054" max="2054" width="11" style="5" customWidth="1"/>
    <col min="2055" max="2055" width="8.140625" style="5" customWidth="1"/>
    <col min="2056" max="2297" width="11.42578125" style="5"/>
    <col min="2298" max="2298" width="4.7109375" style="5" customWidth="1"/>
    <col min="2299" max="2299" width="16.42578125" style="5" customWidth="1"/>
    <col min="2300" max="2300" width="4.42578125" style="5" customWidth="1"/>
    <col min="2301" max="2301" width="10" style="5" customWidth="1"/>
    <col min="2302" max="2302" width="6.140625" style="5" customWidth="1"/>
    <col min="2303" max="2303" width="5.7109375" style="5" customWidth="1"/>
    <col min="2304" max="2304" width="5.28515625" style="5" customWidth="1"/>
    <col min="2305" max="2305" width="5.140625" style="5" customWidth="1"/>
    <col min="2306" max="2306" width="5.42578125" style="5" customWidth="1"/>
    <col min="2307" max="2307" width="6.140625" style="5" customWidth="1"/>
    <col min="2308" max="2308" width="8.42578125" style="5" customWidth="1"/>
    <col min="2309" max="2309" width="8" style="5" customWidth="1"/>
    <col min="2310" max="2310" width="11" style="5" customWidth="1"/>
    <col min="2311" max="2311" width="8.140625" style="5" customWidth="1"/>
    <col min="2312" max="2553" width="11.42578125" style="5"/>
    <col min="2554" max="2554" width="4.7109375" style="5" customWidth="1"/>
    <col min="2555" max="2555" width="16.42578125" style="5" customWidth="1"/>
    <col min="2556" max="2556" width="4.42578125" style="5" customWidth="1"/>
    <col min="2557" max="2557" width="10" style="5" customWidth="1"/>
    <col min="2558" max="2558" width="6.140625" style="5" customWidth="1"/>
    <col min="2559" max="2559" width="5.7109375" style="5" customWidth="1"/>
    <col min="2560" max="2560" width="5.28515625" style="5" customWidth="1"/>
    <col min="2561" max="2561" width="5.140625" style="5" customWidth="1"/>
    <col min="2562" max="2562" width="5.42578125" style="5" customWidth="1"/>
    <col min="2563" max="2563" width="6.140625" style="5" customWidth="1"/>
    <col min="2564" max="2564" width="8.42578125" style="5" customWidth="1"/>
    <col min="2565" max="2565" width="8" style="5" customWidth="1"/>
    <col min="2566" max="2566" width="11" style="5" customWidth="1"/>
    <col min="2567" max="2567" width="8.140625" style="5" customWidth="1"/>
    <col min="2568" max="2809" width="11.42578125" style="5"/>
    <col min="2810" max="2810" width="4.7109375" style="5" customWidth="1"/>
    <col min="2811" max="2811" width="16.42578125" style="5" customWidth="1"/>
    <col min="2812" max="2812" width="4.42578125" style="5" customWidth="1"/>
    <col min="2813" max="2813" width="10" style="5" customWidth="1"/>
    <col min="2814" max="2814" width="6.140625" style="5" customWidth="1"/>
    <col min="2815" max="2815" width="5.7109375" style="5" customWidth="1"/>
    <col min="2816" max="2816" width="5.28515625" style="5" customWidth="1"/>
    <col min="2817" max="2817" width="5.140625" style="5" customWidth="1"/>
    <col min="2818" max="2818" width="5.42578125" style="5" customWidth="1"/>
    <col min="2819" max="2819" width="6.140625" style="5" customWidth="1"/>
    <col min="2820" max="2820" width="8.42578125" style="5" customWidth="1"/>
    <col min="2821" max="2821" width="8" style="5" customWidth="1"/>
    <col min="2822" max="2822" width="11" style="5" customWidth="1"/>
    <col min="2823" max="2823" width="8.140625" style="5" customWidth="1"/>
    <col min="2824" max="3065" width="11.42578125" style="5"/>
    <col min="3066" max="3066" width="4.7109375" style="5" customWidth="1"/>
    <col min="3067" max="3067" width="16.42578125" style="5" customWidth="1"/>
    <col min="3068" max="3068" width="4.42578125" style="5" customWidth="1"/>
    <col min="3069" max="3069" width="10" style="5" customWidth="1"/>
    <col min="3070" max="3070" width="6.140625" style="5" customWidth="1"/>
    <col min="3071" max="3071" width="5.7109375" style="5" customWidth="1"/>
    <col min="3072" max="3072" width="5.28515625" style="5" customWidth="1"/>
    <col min="3073" max="3073" width="5.140625" style="5" customWidth="1"/>
    <col min="3074" max="3074" width="5.42578125" style="5" customWidth="1"/>
    <col min="3075" max="3075" width="6.140625" style="5" customWidth="1"/>
    <col min="3076" max="3076" width="8.42578125" style="5" customWidth="1"/>
    <col min="3077" max="3077" width="8" style="5" customWidth="1"/>
    <col min="3078" max="3078" width="11" style="5" customWidth="1"/>
    <col min="3079" max="3079" width="8.140625" style="5" customWidth="1"/>
    <col min="3080" max="3321" width="11.42578125" style="5"/>
    <col min="3322" max="3322" width="4.7109375" style="5" customWidth="1"/>
    <col min="3323" max="3323" width="16.42578125" style="5" customWidth="1"/>
    <col min="3324" max="3324" width="4.42578125" style="5" customWidth="1"/>
    <col min="3325" max="3325" width="10" style="5" customWidth="1"/>
    <col min="3326" max="3326" width="6.140625" style="5" customWidth="1"/>
    <col min="3327" max="3327" width="5.7109375" style="5" customWidth="1"/>
    <col min="3328" max="3328" width="5.28515625" style="5" customWidth="1"/>
    <col min="3329" max="3329" width="5.140625" style="5" customWidth="1"/>
    <col min="3330" max="3330" width="5.42578125" style="5" customWidth="1"/>
    <col min="3331" max="3331" width="6.140625" style="5" customWidth="1"/>
    <col min="3332" max="3332" width="8.42578125" style="5" customWidth="1"/>
    <col min="3333" max="3333" width="8" style="5" customWidth="1"/>
    <col min="3334" max="3334" width="11" style="5" customWidth="1"/>
    <col min="3335" max="3335" width="8.140625" style="5" customWidth="1"/>
    <col min="3336" max="3577" width="11.42578125" style="5"/>
    <col min="3578" max="3578" width="4.7109375" style="5" customWidth="1"/>
    <col min="3579" max="3579" width="16.42578125" style="5" customWidth="1"/>
    <col min="3580" max="3580" width="4.42578125" style="5" customWidth="1"/>
    <col min="3581" max="3581" width="10" style="5" customWidth="1"/>
    <col min="3582" max="3582" width="6.140625" style="5" customWidth="1"/>
    <col min="3583" max="3583" width="5.7109375" style="5" customWidth="1"/>
    <col min="3584" max="3584" width="5.28515625" style="5" customWidth="1"/>
    <col min="3585" max="3585" width="5.140625" style="5" customWidth="1"/>
    <col min="3586" max="3586" width="5.42578125" style="5" customWidth="1"/>
    <col min="3587" max="3587" width="6.140625" style="5" customWidth="1"/>
    <col min="3588" max="3588" width="8.42578125" style="5" customWidth="1"/>
    <col min="3589" max="3589" width="8" style="5" customWidth="1"/>
    <col min="3590" max="3590" width="11" style="5" customWidth="1"/>
    <col min="3591" max="3591" width="8.140625" style="5" customWidth="1"/>
    <col min="3592" max="3833" width="11.42578125" style="5"/>
    <col min="3834" max="3834" width="4.7109375" style="5" customWidth="1"/>
    <col min="3835" max="3835" width="16.42578125" style="5" customWidth="1"/>
    <col min="3836" max="3836" width="4.42578125" style="5" customWidth="1"/>
    <col min="3837" max="3837" width="10" style="5" customWidth="1"/>
    <col min="3838" max="3838" width="6.140625" style="5" customWidth="1"/>
    <col min="3839" max="3839" width="5.7109375" style="5" customWidth="1"/>
    <col min="3840" max="3840" width="5.28515625" style="5" customWidth="1"/>
    <col min="3841" max="3841" width="5.140625" style="5" customWidth="1"/>
    <col min="3842" max="3842" width="5.42578125" style="5" customWidth="1"/>
    <col min="3843" max="3843" width="6.140625" style="5" customWidth="1"/>
    <col min="3844" max="3844" width="8.42578125" style="5" customWidth="1"/>
    <col min="3845" max="3845" width="8" style="5" customWidth="1"/>
    <col min="3846" max="3846" width="11" style="5" customWidth="1"/>
    <col min="3847" max="3847" width="8.140625" style="5" customWidth="1"/>
    <col min="3848" max="4089" width="11.42578125" style="5"/>
    <col min="4090" max="4090" width="4.7109375" style="5" customWidth="1"/>
    <col min="4091" max="4091" width="16.42578125" style="5" customWidth="1"/>
    <col min="4092" max="4092" width="4.42578125" style="5" customWidth="1"/>
    <col min="4093" max="4093" width="10" style="5" customWidth="1"/>
    <col min="4094" max="4094" width="6.140625" style="5" customWidth="1"/>
    <col min="4095" max="4095" width="5.7109375" style="5" customWidth="1"/>
    <col min="4096" max="4096" width="5.28515625" style="5" customWidth="1"/>
    <col min="4097" max="4097" width="5.140625" style="5" customWidth="1"/>
    <col min="4098" max="4098" width="5.42578125" style="5" customWidth="1"/>
    <col min="4099" max="4099" width="6.140625" style="5" customWidth="1"/>
    <col min="4100" max="4100" width="8.42578125" style="5" customWidth="1"/>
    <col min="4101" max="4101" width="8" style="5" customWidth="1"/>
    <col min="4102" max="4102" width="11" style="5" customWidth="1"/>
    <col min="4103" max="4103" width="8.140625" style="5" customWidth="1"/>
    <col min="4104" max="4345" width="11.42578125" style="5"/>
    <col min="4346" max="4346" width="4.7109375" style="5" customWidth="1"/>
    <col min="4347" max="4347" width="16.42578125" style="5" customWidth="1"/>
    <col min="4348" max="4348" width="4.42578125" style="5" customWidth="1"/>
    <col min="4349" max="4349" width="10" style="5" customWidth="1"/>
    <col min="4350" max="4350" width="6.140625" style="5" customWidth="1"/>
    <col min="4351" max="4351" width="5.7109375" style="5" customWidth="1"/>
    <col min="4352" max="4352" width="5.28515625" style="5" customWidth="1"/>
    <col min="4353" max="4353" width="5.140625" style="5" customWidth="1"/>
    <col min="4354" max="4354" width="5.42578125" style="5" customWidth="1"/>
    <col min="4355" max="4355" width="6.140625" style="5" customWidth="1"/>
    <col min="4356" max="4356" width="8.42578125" style="5" customWidth="1"/>
    <col min="4357" max="4357" width="8" style="5" customWidth="1"/>
    <col min="4358" max="4358" width="11" style="5" customWidth="1"/>
    <col min="4359" max="4359" width="8.140625" style="5" customWidth="1"/>
    <col min="4360" max="4601" width="11.42578125" style="5"/>
    <col min="4602" max="4602" width="4.7109375" style="5" customWidth="1"/>
    <col min="4603" max="4603" width="16.42578125" style="5" customWidth="1"/>
    <col min="4604" max="4604" width="4.42578125" style="5" customWidth="1"/>
    <col min="4605" max="4605" width="10" style="5" customWidth="1"/>
    <col min="4606" max="4606" width="6.140625" style="5" customWidth="1"/>
    <col min="4607" max="4607" width="5.7109375" style="5" customWidth="1"/>
    <col min="4608" max="4608" width="5.28515625" style="5" customWidth="1"/>
    <col min="4609" max="4609" width="5.140625" style="5" customWidth="1"/>
    <col min="4610" max="4610" width="5.42578125" style="5" customWidth="1"/>
    <col min="4611" max="4611" width="6.140625" style="5" customWidth="1"/>
    <col min="4612" max="4612" width="8.42578125" style="5" customWidth="1"/>
    <col min="4613" max="4613" width="8" style="5" customWidth="1"/>
    <col min="4614" max="4614" width="11" style="5" customWidth="1"/>
    <col min="4615" max="4615" width="8.140625" style="5" customWidth="1"/>
    <col min="4616" max="4857" width="11.42578125" style="5"/>
    <col min="4858" max="4858" width="4.7109375" style="5" customWidth="1"/>
    <col min="4859" max="4859" width="16.42578125" style="5" customWidth="1"/>
    <col min="4860" max="4860" width="4.42578125" style="5" customWidth="1"/>
    <col min="4861" max="4861" width="10" style="5" customWidth="1"/>
    <col min="4862" max="4862" width="6.140625" style="5" customWidth="1"/>
    <col min="4863" max="4863" width="5.7109375" style="5" customWidth="1"/>
    <col min="4864" max="4864" width="5.28515625" style="5" customWidth="1"/>
    <col min="4865" max="4865" width="5.140625" style="5" customWidth="1"/>
    <col min="4866" max="4866" width="5.42578125" style="5" customWidth="1"/>
    <col min="4867" max="4867" width="6.140625" style="5" customWidth="1"/>
    <col min="4868" max="4868" width="8.42578125" style="5" customWidth="1"/>
    <col min="4869" max="4869" width="8" style="5" customWidth="1"/>
    <col min="4870" max="4870" width="11" style="5" customWidth="1"/>
    <col min="4871" max="4871" width="8.140625" style="5" customWidth="1"/>
    <col min="4872" max="5113" width="11.42578125" style="5"/>
    <col min="5114" max="5114" width="4.7109375" style="5" customWidth="1"/>
    <col min="5115" max="5115" width="16.42578125" style="5" customWidth="1"/>
    <col min="5116" max="5116" width="4.42578125" style="5" customWidth="1"/>
    <col min="5117" max="5117" width="10" style="5" customWidth="1"/>
    <col min="5118" max="5118" width="6.140625" style="5" customWidth="1"/>
    <col min="5119" max="5119" width="5.7109375" style="5" customWidth="1"/>
    <col min="5120" max="5120" width="5.28515625" style="5" customWidth="1"/>
    <col min="5121" max="5121" width="5.140625" style="5" customWidth="1"/>
    <col min="5122" max="5122" width="5.42578125" style="5" customWidth="1"/>
    <col min="5123" max="5123" width="6.140625" style="5" customWidth="1"/>
    <col min="5124" max="5124" width="8.42578125" style="5" customWidth="1"/>
    <col min="5125" max="5125" width="8" style="5" customWidth="1"/>
    <col min="5126" max="5126" width="11" style="5" customWidth="1"/>
    <col min="5127" max="5127" width="8.140625" style="5" customWidth="1"/>
    <col min="5128" max="5369" width="11.42578125" style="5"/>
    <col min="5370" max="5370" width="4.7109375" style="5" customWidth="1"/>
    <col min="5371" max="5371" width="16.42578125" style="5" customWidth="1"/>
    <col min="5372" max="5372" width="4.42578125" style="5" customWidth="1"/>
    <col min="5373" max="5373" width="10" style="5" customWidth="1"/>
    <col min="5374" max="5374" width="6.140625" style="5" customWidth="1"/>
    <col min="5375" max="5375" width="5.7109375" style="5" customWidth="1"/>
    <col min="5376" max="5376" width="5.28515625" style="5" customWidth="1"/>
    <col min="5377" max="5377" width="5.140625" style="5" customWidth="1"/>
    <col min="5378" max="5378" width="5.42578125" style="5" customWidth="1"/>
    <col min="5379" max="5379" width="6.140625" style="5" customWidth="1"/>
    <col min="5380" max="5380" width="8.42578125" style="5" customWidth="1"/>
    <col min="5381" max="5381" width="8" style="5" customWidth="1"/>
    <col min="5382" max="5382" width="11" style="5" customWidth="1"/>
    <col min="5383" max="5383" width="8.140625" style="5" customWidth="1"/>
    <col min="5384" max="5625" width="11.42578125" style="5"/>
    <col min="5626" max="5626" width="4.7109375" style="5" customWidth="1"/>
    <col min="5627" max="5627" width="16.42578125" style="5" customWidth="1"/>
    <col min="5628" max="5628" width="4.42578125" style="5" customWidth="1"/>
    <col min="5629" max="5629" width="10" style="5" customWidth="1"/>
    <col min="5630" max="5630" width="6.140625" style="5" customWidth="1"/>
    <col min="5631" max="5631" width="5.7109375" style="5" customWidth="1"/>
    <col min="5632" max="5632" width="5.28515625" style="5" customWidth="1"/>
    <col min="5633" max="5633" width="5.140625" style="5" customWidth="1"/>
    <col min="5634" max="5634" width="5.42578125" style="5" customWidth="1"/>
    <col min="5635" max="5635" width="6.140625" style="5" customWidth="1"/>
    <col min="5636" max="5636" width="8.42578125" style="5" customWidth="1"/>
    <col min="5637" max="5637" width="8" style="5" customWidth="1"/>
    <col min="5638" max="5638" width="11" style="5" customWidth="1"/>
    <col min="5639" max="5639" width="8.140625" style="5" customWidth="1"/>
    <col min="5640" max="5881" width="11.42578125" style="5"/>
    <col min="5882" max="5882" width="4.7109375" style="5" customWidth="1"/>
    <col min="5883" max="5883" width="16.42578125" style="5" customWidth="1"/>
    <col min="5884" max="5884" width="4.42578125" style="5" customWidth="1"/>
    <col min="5885" max="5885" width="10" style="5" customWidth="1"/>
    <col min="5886" max="5886" width="6.140625" style="5" customWidth="1"/>
    <col min="5887" max="5887" width="5.7109375" style="5" customWidth="1"/>
    <col min="5888" max="5888" width="5.28515625" style="5" customWidth="1"/>
    <col min="5889" max="5889" width="5.140625" style="5" customWidth="1"/>
    <col min="5890" max="5890" width="5.42578125" style="5" customWidth="1"/>
    <col min="5891" max="5891" width="6.140625" style="5" customWidth="1"/>
    <col min="5892" max="5892" width="8.42578125" style="5" customWidth="1"/>
    <col min="5893" max="5893" width="8" style="5" customWidth="1"/>
    <col min="5894" max="5894" width="11" style="5" customWidth="1"/>
    <col min="5895" max="5895" width="8.140625" style="5" customWidth="1"/>
    <col min="5896" max="6137" width="11.42578125" style="5"/>
    <col min="6138" max="6138" width="4.7109375" style="5" customWidth="1"/>
    <col min="6139" max="6139" width="16.42578125" style="5" customWidth="1"/>
    <col min="6140" max="6140" width="4.42578125" style="5" customWidth="1"/>
    <col min="6141" max="6141" width="10" style="5" customWidth="1"/>
    <col min="6142" max="6142" width="6.140625" style="5" customWidth="1"/>
    <col min="6143" max="6143" width="5.7109375" style="5" customWidth="1"/>
    <col min="6144" max="6144" width="5.28515625" style="5" customWidth="1"/>
    <col min="6145" max="6145" width="5.140625" style="5" customWidth="1"/>
    <col min="6146" max="6146" width="5.42578125" style="5" customWidth="1"/>
    <col min="6147" max="6147" width="6.140625" style="5" customWidth="1"/>
    <col min="6148" max="6148" width="8.42578125" style="5" customWidth="1"/>
    <col min="6149" max="6149" width="8" style="5" customWidth="1"/>
    <col min="6150" max="6150" width="11" style="5" customWidth="1"/>
    <col min="6151" max="6151" width="8.140625" style="5" customWidth="1"/>
    <col min="6152" max="6393" width="11.42578125" style="5"/>
    <col min="6394" max="6394" width="4.7109375" style="5" customWidth="1"/>
    <col min="6395" max="6395" width="16.42578125" style="5" customWidth="1"/>
    <col min="6396" max="6396" width="4.42578125" style="5" customWidth="1"/>
    <col min="6397" max="6397" width="10" style="5" customWidth="1"/>
    <col min="6398" max="6398" width="6.140625" style="5" customWidth="1"/>
    <col min="6399" max="6399" width="5.7109375" style="5" customWidth="1"/>
    <col min="6400" max="6400" width="5.28515625" style="5" customWidth="1"/>
    <col min="6401" max="6401" width="5.140625" style="5" customWidth="1"/>
    <col min="6402" max="6402" width="5.42578125" style="5" customWidth="1"/>
    <col min="6403" max="6403" width="6.140625" style="5" customWidth="1"/>
    <col min="6404" max="6404" width="8.42578125" style="5" customWidth="1"/>
    <col min="6405" max="6405" width="8" style="5" customWidth="1"/>
    <col min="6406" max="6406" width="11" style="5" customWidth="1"/>
    <col min="6407" max="6407" width="8.140625" style="5" customWidth="1"/>
    <col min="6408" max="6649" width="11.42578125" style="5"/>
    <col min="6650" max="6650" width="4.7109375" style="5" customWidth="1"/>
    <col min="6651" max="6651" width="16.42578125" style="5" customWidth="1"/>
    <col min="6652" max="6652" width="4.42578125" style="5" customWidth="1"/>
    <col min="6653" max="6653" width="10" style="5" customWidth="1"/>
    <col min="6654" max="6654" width="6.140625" style="5" customWidth="1"/>
    <col min="6655" max="6655" width="5.7109375" style="5" customWidth="1"/>
    <col min="6656" max="6656" width="5.28515625" style="5" customWidth="1"/>
    <col min="6657" max="6657" width="5.140625" style="5" customWidth="1"/>
    <col min="6658" max="6658" width="5.42578125" style="5" customWidth="1"/>
    <col min="6659" max="6659" width="6.140625" style="5" customWidth="1"/>
    <col min="6660" max="6660" width="8.42578125" style="5" customWidth="1"/>
    <col min="6661" max="6661" width="8" style="5" customWidth="1"/>
    <col min="6662" max="6662" width="11" style="5" customWidth="1"/>
    <col min="6663" max="6663" width="8.140625" style="5" customWidth="1"/>
    <col min="6664" max="6905" width="11.42578125" style="5"/>
    <col min="6906" max="6906" width="4.7109375" style="5" customWidth="1"/>
    <col min="6907" max="6907" width="16.42578125" style="5" customWidth="1"/>
    <col min="6908" max="6908" width="4.42578125" style="5" customWidth="1"/>
    <col min="6909" max="6909" width="10" style="5" customWidth="1"/>
    <col min="6910" max="6910" width="6.140625" style="5" customWidth="1"/>
    <col min="6911" max="6911" width="5.7109375" style="5" customWidth="1"/>
    <col min="6912" max="6912" width="5.28515625" style="5" customWidth="1"/>
    <col min="6913" max="6913" width="5.140625" style="5" customWidth="1"/>
    <col min="6914" max="6914" width="5.42578125" style="5" customWidth="1"/>
    <col min="6915" max="6915" width="6.140625" style="5" customWidth="1"/>
    <col min="6916" max="6916" width="8.42578125" style="5" customWidth="1"/>
    <col min="6917" max="6917" width="8" style="5" customWidth="1"/>
    <col min="6918" max="6918" width="11" style="5" customWidth="1"/>
    <col min="6919" max="6919" width="8.140625" style="5" customWidth="1"/>
    <col min="6920" max="7161" width="11.42578125" style="5"/>
    <col min="7162" max="7162" width="4.7109375" style="5" customWidth="1"/>
    <col min="7163" max="7163" width="16.42578125" style="5" customWidth="1"/>
    <col min="7164" max="7164" width="4.42578125" style="5" customWidth="1"/>
    <col min="7165" max="7165" width="10" style="5" customWidth="1"/>
    <col min="7166" max="7166" width="6.140625" style="5" customWidth="1"/>
    <col min="7167" max="7167" width="5.7109375" style="5" customWidth="1"/>
    <col min="7168" max="7168" width="5.28515625" style="5" customWidth="1"/>
    <col min="7169" max="7169" width="5.140625" style="5" customWidth="1"/>
    <col min="7170" max="7170" width="5.42578125" style="5" customWidth="1"/>
    <col min="7171" max="7171" width="6.140625" style="5" customWidth="1"/>
    <col min="7172" max="7172" width="8.42578125" style="5" customWidth="1"/>
    <col min="7173" max="7173" width="8" style="5" customWidth="1"/>
    <col min="7174" max="7174" width="11" style="5" customWidth="1"/>
    <col min="7175" max="7175" width="8.140625" style="5" customWidth="1"/>
    <col min="7176" max="7417" width="11.42578125" style="5"/>
    <col min="7418" max="7418" width="4.7109375" style="5" customWidth="1"/>
    <col min="7419" max="7419" width="16.42578125" style="5" customWidth="1"/>
    <col min="7420" max="7420" width="4.42578125" style="5" customWidth="1"/>
    <col min="7421" max="7421" width="10" style="5" customWidth="1"/>
    <col min="7422" max="7422" width="6.140625" style="5" customWidth="1"/>
    <col min="7423" max="7423" width="5.7109375" style="5" customWidth="1"/>
    <col min="7424" max="7424" width="5.28515625" style="5" customWidth="1"/>
    <col min="7425" max="7425" width="5.140625" style="5" customWidth="1"/>
    <col min="7426" max="7426" width="5.42578125" style="5" customWidth="1"/>
    <col min="7427" max="7427" width="6.140625" style="5" customWidth="1"/>
    <col min="7428" max="7428" width="8.42578125" style="5" customWidth="1"/>
    <col min="7429" max="7429" width="8" style="5" customWidth="1"/>
    <col min="7430" max="7430" width="11" style="5" customWidth="1"/>
    <col min="7431" max="7431" width="8.140625" style="5" customWidth="1"/>
    <col min="7432" max="7673" width="11.42578125" style="5"/>
    <col min="7674" max="7674" width="4.7109375" style="5" customWidth="1"/>
    <col min="7675" max="7675" width="16.42578125" style="5" customWidth="1"/>
    <col min="7676" max="7676" width="4.42578125" style="5" customWidth="1"/>
    <col min="7677" max="7677" width="10" style="5" customWidth="1"/>
    <col min="7678" max="7678" width="6.140625" style="5" customWidth="1"/>
    <col min="7679" max="7679" width="5.7109375" style="5" customWidth="1"/>
    <col min="7680" max="7680" width="5.28515625" style="5" customWidth="1"/>
    <col min="7681" max="7681" width="5.140625" style="5" customWidth="1"/>
    <col min="7682" max="7682" width="5.42578125" style="5" customWidth="1"/>
    <col min="7683" max="7683" width="6.140625" style="5" customWidth="1"/>
    <col min="7684" max="7684" width="8.42578125" style="5" customWidth="1"/>
    <col min="7685" max="7685" width="8" style="5" customWidth="1"/>
    <col min="7686" max="7686" width="11" style="5" customWidth="1"/>
    <col min="7687" max="7687" width="8.140625" style="5" customWidth="1"/>
    <col min="7688" max="7929" width="11.42578125" style="5"/>
    <col min="7930" max="7930" width="4.7109375" style="5" customWidth="1"/>
    <col min="7931" max="7931" width="16.42578125" style="5" customWidth="1"/>
    <col min="7932" max="7932" width="4.42578125" style="5" customWidth="1"/>
    <col min="7933" max="7933" width="10" style="5" customWidth="1"/>
    <col min="7934" max="7934" width="6.140625" style="5" customWidth="1"/>
    <col min="7935" max="7935" width="5.7109375" style="5" customWidth="1"/>
    <col min="7936" max="7936" width="5.28515625" style="5" customWidth="1"/>
    <col min="7937" max="7937" width="5.140625" style="5" customWidth="1"/>
    <col min="7938" max="7938" width="5.42578125" style="5" customWidth="1"/>
    <col min="7939" max="7939" width="6.140625" style="5" customWidth="1"/>
    <col min="7940" max="7940" width="8.42578125" style="5" customWidth="1"/>
    <col min="7941" max="7941" width="8" style="5" customWidth="1"/>
    <col min="7942" max="7942" width="11" style="5" customWidth="1"/>
    <col min="7943" max="7943" width="8.140625" style="5" customWidth="1"/>
    <col min="7944" max="8185" width="11.42578125" style="5"/>
    <col min="8186" max="8186" width="4.7109375" style="5" customWidth="1"/>
    <col min="8187" max="8187" width="16.42578125" style="5" customWidth="1"/>
    <col min="8188" max="8188" width="4.42578125" style="5" customWidth="1"/>
    <col min="8189" max="8189" width="10" style="5" customWidth="1"/>
    <col min="8190" max="8190" width="6.140625" style="5" customWidth="1"/>
    <col min="8191" max="8191" width="5.7109375" style="5" customWidth="1"/>
    <col min="8192" max="8192" width="5.28515625" style="5" customWidth="1"/>
    <col min="8193" max="8193" width="5.140625" style="5" customWidth="1"/>
    <col min="8194" max="8194" width="5.42578125" style="5" customWidth="1"/>
    <col min="8195" max="8195" width="6.140625" style="5" customWidth="1"/>
    <col min="8196" max="8196" width="8.42578125" style="5" customWidth="1"/>
    <col min="8197" max="8197" width="8" style="5" customWidth="1"/>
    <col min="8198" max="8198" width="11" style="5" customWidth="1"/>
    <col min="8199" max="8199" width="8.140625" style="5" customWidth="1"/>
    <col min="8200" max="8441" width="11.42578125" style="5"/>
    <col min="8442" max="8442" width="4.7109375" style="5" customWidth="1"/>
    <col min="8443" max="8443" width="16.42578125" style="5" customWidth="1"/>
    <col min="8444" max="8444" width="4.42578125" style="5" customWidth="1"/>
    <col min="8445" max="8445" width="10" style="5" customWidth="1"/>
    <col min="8446" max="8446" width="6.140625" style="5" customWidth="1"/>
    <col min="8447" max="8447" width="5.7109375" style="5" customWidth="1"/>
    <col min="8448" max="8448" width="5.28515625" style="5" customWidth="1"/>
    <col min="8449" max="8449" width="5.140625" style="5" customWidth="1"/>
    <col min="8450" max="8450" width="5.42578125" style="5" customWidth="1"/>
    <col min="8451" max="8451" width="6.140625" style="5" customWidth="1"/>
    <col min="8452" max="8452" width="8.42578125" style="5" customWidth="1"/>
    <col min="8453" max="8453" width="8" style="5" customWidth="1"/>
    <col min="8454" max="8454" width="11" style="5" customWidth="1"/>
    <col min="8455" max="8455" width="8.140625" style="5" customWidth="1"/>
    <col min="8456" max="8697" width="11.42578125" style="5"/>
    <col min="8698" max="8698" width="4.7109375" style="5" customWidth="1"/>
    <col min="8699" max="8699" width="16.42578125" style="5" customWidth="1"/>
    <col min="8700" max="8700" width="4.42578125" style="5" customWidth="1"/>
    <col min="8701" max="8701" width="10" style="5" customWidth="1"/>
    <col min="8702" max="8702" width="6.140625" style="5" customWidth="1"/>
    <col min="8703" max="8703" width="5.7109375" style="5" customWidth="1"/>
    <col min="8704" max="8704" width="5.28515625" style="5" customWidth="1"/>
    <col min="8705" max="8705" width="5.140625" style="5" customWidth="1"/>
    <col min="8706" max="8706" width="5.42578125" style="5" customWidth="1"/>
    <col min="8707" max="8707" width="6.140625" style="5" customWidth="1"/>
    <col min="8708" max="8708" width="8.42578125" style="5" customWidth="1"/>
    <col min="8709" max="8709" width="8" style="5" customWidth="1"/>
    <col min="8710" max="8710" width="11" style="5" customWidth="1"/>
    <col min="8711" max="8711" width="8.140625" style="5" customWidth="1"/>
    <col min="8712" max="8953" width="11.42578125" style="5"/>
    <col min="8954" max="8954" width="4.7109375" style="5" customWidth="1"/>
    <col min="8955" max="8955" width="16.42578125" style="5" customWidth="1"/>
    <col min="8956" max="8956" width="4.42578125" style="5" customWidth="1"/>
    <col min="8957" max="8957" width="10" style="5" customWidth="1"/>
    <col min="8958" max="8958" width="6.140625" style="5" customWidth="1"/>
    <col min="8959" max="8959" width="5.7109375" style="5" customWidth="1"/>
    <col min="8960" max="8960" width="5.28515625" style="5" customWidth="1"/>
    <col min="8961" max="8961" width="5.140625" style="5" customWidth="1"/>
    <col min="8962" max="8962" width="5.42578125" style="5" customWidth="1"/>
    <col min="8963" max="8963" width="6.140625" style="5" customWidth="1"/>
    <col min="8964" max="8964" width="8.42578125" style="5" customWidth="1"/>
    <col min="8965" max="8965" width="8" style="5" customWidth="1"/>
    <col min="8966" max="8966" width="11" style="5" customWidth="1"/>
    <col min="8967" max="8967" width="8.140625" style="5" customWidth="1"/>
    <col min="8968" max="9209" width="11.42578125" style="5"/>
    <col min="9210" max="9210" width="4.7109375" style="5" customWidth="1"/>
    <col min="9211" max="9211" width="16.42578125" style="5" customWidth="1"/>
    <col min="9212" max="9212" width="4.42578125" style="5" customWidth="1"/>
    <col min="9213" max="9213" width="10" style="5" customWidth="1"/>
    <col min="9214" max="9214" width="6.140625" style="5" customWidth="1"/>
    <col min="9215" max="9215" width="5.7109375" style="5" customWidth="1"/>
    <col min="9216" max="9216" width="5.28515625" style="5" customWidth="1"/>
    <col min="9217" max="9217" width="5.140625" style="5" customWidth="1"/>
    <col min="9218" max="9218" width="5.42578125" style="5" customWidth="1"/>
    <col min="9219" max="9219" width="6.140625" style="5" customWidth="1"/>
    <col min="9220" max="9220" width="8.42578125" style="5" customWidth="1"/>
    <col min="9221" max="9221" width="8" style="5" customWidth="1"/>
    <col min="9222" max="9222" width="11" style="5" customWidth="1"/>
    <col min="9223" max="9223" width="8.140625" style="5" customWidth="1"/>
    <col min="9224" max="9465" width="11.42578125" style="5"/>
    <col min="9466" max="9466" width="4.7109375" style="5" customWidth="1"/>
    <col min="9467" max="9467" width="16.42578125" style="5" customWidth="1"/>
    <col min="9468" max="9468" width="4.42578125" style="5" customWidth="1"/>
    <col min="9469" max="9469" width="10" style="5" customWidth="1"/>
    <col min="9470" max="9470" width="6.140625" style="5" customWidth="1"/>
    <col min="9471" max="9471" width="5.7109375" style="5" customWidth="1"/>
    <col min="9472" max="9472" width="5.28515625" style="5" customWidth="1"/>
    <col min="9473" max="9473" width="5.140625" style="5" customWidth="1"/>
    <col min="9474" max="9474" width="5.42578125" style="5" customWidth="1"/>
    <col min="9475" max="9475" width="6.140625" style="5" customWidth="1"/>
    <col min="9476" max="9476" width="8.42578125" style="5" customWidth="1"/>
    <col min="9477" max="9477" width="8" style="5" customWidth="1"/>
    <col min="9478" max="9478" width="11" style="5" customWidth="1"/>
    <col min="9479" max="9479" width="8.140625" style="5" customWidth="1"/>
    <col min="9480" max="9721" width="11.42578125" style="5"/>
    <col min="9722" max="9722" width="4.7109375" style="5" customWidth="1"/>
    <col min="9723" max="9723" width="16.42578125" style="5" customWidth="1"/>
    <col min="9724" max="9724" width="4.42578125" style="5" customWidth="1"/>
    <col min="9725" max="9725" width="10" style="5" customWidth="1"/>
    <col min="9726" max="9726" width="6.140625" style="5" customWidth="1"/>
    <col min="9727" max="9727" width="5.7109375" style="5" customWidth="1"/>
    <col min="9728" max="9728" width="5.28515625" style="5" customWidth="1"/>
    <col min="9729" max="9729" width="5.140625" style="5" customWidth="1"/>
    <col min="9730" max="9730" width="5.42578125" style="5" customWidth="1"/>
    <col min="9731" max="9731" width="6.140625" style="5" customWidth="1"/>
    <col min="9732" max="9732" width="8.42578125" style="5" customWidth="1"/>
    <col min="9733" max="9733" width="8" style="5" customWidth="1"/>
    <col min="9734" max="9734" width="11" style="5" customWidth="1"/>
    <col min="9735" max="9735" width="8.140625" style="5" customWidth="1"/>
    <col min="9736" max="9977" width="11.42578125" style="5"/>
    <col min="9978" max="9978" width="4.7109375" style="5" customWidth="1"/>
    <col min="9979" max="9979" width="16.42578125" style="5" customWidth="1"/>
    <col min="9980" max="9980" width="4.42578125" style="5" customWidth="1"/>
    <col min="9981" max="9981" width="10" style="5" customWidth="1"/>
    <col min="9982" max="9982" width="6.140625" style="5" customWidth="1"/>
    <col min="9983" max="9983" width="5.7109375" style="5" customWidth="1"/>
    <col min="9984" max="9984" width="5.28515625" style="5" customWidth="1"/>
    <col min="9985" max="9985" width="5.140625" style="5" customWidth="1"/>
    <col min="9986" max="9986" width="5.42578125" style="5" customWidth="1"/>
    <col min="9987" max="9987" width="6.140625" style="5" customWidth="1"/>
    <col min="9988" max="9988" width="8.42578125" style="5" customWidth="1"/>
    <col min="9989" max="9989" width="8" style="5" customWidth="1"/>
    <col min="9990" max="9990" width="11" style="5" customWidth="1"/>
    <col min="9991" max="9991" width="8.140625" style="5" customWidth="1"/>
    <col min="9992" max="10233" width="11.42578125" style="5"/>
    <col min="10234" max="10234" width="4.7109375" style="5" customWidth="1"/>
    <col min="10235" max="10235" width="16.42578125" style="5" customWidth="1"/>
    <col min="10236" max="10236" width="4.42578125" style="5" customWidth="1"/>
    <col min="10237" max="10237" width="10" style="5" customWidth="1"/>
    <col min="10238" max="10238" width="6.140625" style="5" customWidth="1"/>
    <col min="10239" max="10239" width="5.7109375" style="5" customWidth="1"/>
    <col min="10240" max="10240" width="5.28515625" style="5" customWidth="1"/>
    <col min="10241" max="10241" width="5.140625" style="5" customWidth="1"/>
    <col min="10242" max="10242" width="5.42578125" style="5" customWidth="1"/>
    <col min="10243" max="10243" width="6.140625" style="5" customWidth="1"/>
    <col min="10244" max="10244" width="8.42578125" style="5" customWidth="1"/>
    <col min="10245" max="10245" width="8" style="5" customWidth="1"/>
    <col min="10246" max="10246" width="11" style="5" customWidth="1"/>
    <col min="10247" max="10247" width="8.140625" style="5" customWidth="1"/>
    <col min="10248" max="10489" width="11.42578125" style="5"/>
    <col min="10490" max="10490" width="4.7109375" style="5" customWidth="1"/>
    <col min="10491" max="10491" width="16.42578125" style="5" customWidth="1"/>
    <col min="10492" max="10492" width="4.42578125" style="5" customWidth="1"/>
    <col min="10493" max="10493" width="10" style="5" customWidth="1"/>
    <col min="10494" max="10494" width="6.140625" style="5" customWidth="1"/>
    <col min="10495" max="10495" width="5.7109375" style="5" customWidth="1"/>
    <col min="10496" max="10496" width="5.28515625" style="5" customWidth="1"/>
    <col min="10497" max="10497" width="5.140625" style="5" customWidth="1"/>
    <col min="10498" max="10498" width="5.42578125" style="5" customWidth="1"/>
    <col min="10499" max="10499" width="6.140625" style="5" customWidth="1"/>
    <col min="10500" max="10500" width="8.42578125" style="5" customWidth="1"/>
    <col min="10501" max="10501" width="8" style="5" customWidth="1"/>
    <col min="10502" max="10502" width="11" style="5" customWidth="1"/>
    <col min="10503" max="10503" width="8.140625" style="5" customWidth="1"/>
    <col min="10504" max="10745" width="11.42578125" style="5"/>
    <col min="10746" max="10746" width="4.7109375" style="5" customWidth="1"/>
    <col min="10747" max="10747" width="16.42578125" style="5" customWidth="1"/>
    <col min="10748" max="10748" width="4.42578125" style="5" customWidth="1"/>
    <col min="10749" max="10749" width="10" style="5" customWidth="1"/>
    <col min="10750" max="10750" width="6.140625" style="5" customWidth="1"/>
    <col min="10751" max="10751" width="5.7109375" style="5" customWidth="1"/>
    <col min="10752" max="10752" width="5.28515625" style="5" customWidth="1"/>
    <col min="10753" max="10753" width="5.140625" style="5" customWidth="1"/>
    <col min="10754" max="10754" width="5.42578125" style="5" customWidth="1"/>
    <col min="10755" max="10755" width="6.140625" style="5" customWidth="1"/>
    <col min="10756" max="10756" width="8.42578125" style="5" customWidth="1"/>
    <col min="10757" max="10757" width="8" style="5" customWidth="1"/>
    <col min="10758" max="10758" width="11" style="5" customWidth="1"/>
    <col min="10759" max="10759" width="8.140625" style="5" customWidth="1"/>
    <col min="10760" max="11001" width="11.42578125" style="5"/>
    <col min="11002" max="11002" width="4.7109375" style="5" customWidth="1"/>
    <col min="11003" max="11003" width="16.42578125" style="5" customWidth="1"/>
    <col min="11004" max="11004" width="4.42578125" style="5" customWidth="1"/>
    <col min="11005" max="11005" width="10" style="5" customWidth="1"/>
    <col min="11006" max="11006" width="6.140625" style="5" customWidth="1"/>
    <col min="11007" max="11007" width="5.7109375" style="5" customWidth="1"/>
    <col min="11008" max="11008" width="5.28515625" style="5" customWidth="1"/>
    <col min="11009" max="11009" width="5.140625" style="5" customWidth="1"/>
    <col min="11010" max="11010" width="5.42578125" style="5" customWidth="1"/>
    <col min="11011" max="11011" width="6.140625" style="5" customWidth="1"/>
    <col min="11012" max="11012" width="8.42578125" style="5" customWidth="1"/>
    <col min="11013" max="11013" width="8" style="5" customWidth="1"/>
    <col min="11014" max="11014" width="11" style="5" customWidth="1"/>
    <col min="11015" max="11015" width="8.140625" style="5" customWidth="1"/>
    <col min="11016" max="11257" width="11.42578125" style="5"/>
    <col min="11258" max="11258" width="4.7109375" style="5" customWidth="1"/>
    <col min="11259" max="11259" width="16.42578125" style="5" customWidth="1"/>
    <col min="11260" max="11260" width="4.42578125" style="5" customWidth="1"/>
    <col min="11261" max="11261" width="10" style="5" customWidth="1"/>
    <col min="11262" max="11262" width="6.140625" style="5" customWidth="1"/>
    <col min="11263" max="11263" width="5.7109375" style="5" customWidth="1"/>
    <col min="11264" max="11264" width="5.28515625" style="5" customWidth="1"/>
    <col min="11265" max="11265" width="5.140625" style="5" customWidth="1"/>
    <col min="11266" max="11266" width="5.42578125" style="5" customWidth="1"/>
    <col min="11267" max="11267" width="6.140625" style="5" customWidth="1"/>
    <col min="11268" max="11268" width="8.42578125" style="5" customWidth="1"/>
    <col min="11269" max="11269" width="8" style="5" customWidth="1"/>
    <col min="11270" max="11270" width="11" style="5" customWidth="1"/>
    <col min="11271" max="11271" width="8.140625" style="5" customWidth="1"/>
    <col min="11272" max="11513" width="11.42578125" style="5"/>
    <col min="11514" max="11514" width="4.7109375" style="5" customWidth="1"/>
    <col min="11515" max="11515" width="16.42578125" style="5" customWidth="1"/>
    <col min="11516" max="11516" width="4.42578125" style="5" customWidth="1"/>
    <col min="11517" max="11517" width="10" style="5" customWidth="1"/>
    <col min="11518" max="11518" width="6.140625" style="5" customWidth="1"/>
    <col min="11519" max="11519" width="5.7109375" style="5" customWidth="1"/>
    <col min="11520" max="11520" width="5.28515625" style="5" customWidth="1"/>
    <col min="11521" max="11521" width="5.140625" style="5" customWidth="1"/>
    <col min="11522" max="11522" width="5.42578125" style="5" customWidth="1"/>
    <col min="11523" max="11523" width="6.140625" style="5" customWidth="1"/>
    <col min="11524" max="11524" width="8.42578125" style="5" customWidth="1"/>
    <col min="11525" max="11525" width="8" style="5" customWidth="1"/>
    <col min="11526" max="11526" width="11" style="5" customWidth="1"/>
    <col min="11527" max="11527" width="8.140625" style="5" customWidth="1"/>
    <col min="11528" max="11769" width="11.42578125" style="5"/>
    <col min="11770" max="11770" width="4.7109375" style="5" customWidth="1"/>
    <col min="11771" max="11771" width="16.42578125" style="5" customWidth="1"/>
    <col min="11772" max="11772" width="4.42578125" style="5" customWidth="1"/>
    <col min="11773" max="11773" width="10" style="5" customWidth="1"/>
    <col min="11774" max="11774" width="6.140625" style="5" customWidth="1"/>
    <col min="11775" max="11775" width="5.7109375" style="5" customWidth="1"/>
    <col min="11776" max="11776" width="5.28515625" style="5" customWidth="1"/>
    <col min="11777" max="11777" width="5.140625" style="5" customWidth="1"/>
    <col min="11778" max="11778" width="5.42578125" style="5" customWidth="1"/>
    <col min="11779" max="11779" width="6.140625" style="5" customWidth="1"/>
    <col min="11780" max="11780" width="8.42578125" style="5" customWidth="1"/>
    <col min="11781" max="11781" width="8" style="5" customWidth="1"/>
    <col min="11782" max="11782" width="11" style="5" customWidth="1"/>
    <col min="11783" max="11783" width="8.140625" style="5" customWidth="1"/>
    <col min="11784" max="12025" width="11.42578125" style="5"/>
    <col min="12026" max="12026" width="4.7109375" style="5" customWidth="1"/>
    <col min="12027" max="12027" width="16.42578125" style="5" customWidth="1"/>
    <col min="12028" max="12028" width="4.42578125" style="5" customWidth="1"/>
    <col min="12029" max="12029" width="10" style="5" customWidth="1"/>
    <col min="12030" max="12030" width="6.140625" style="5" customWidth="1"/>
    <col min="12031" max="12031" width="5.7109375" style="5" customWidth="1"/>
    <col min="12032" max="12032" width="5.28515625" style="5" customWidth="1"/>
    <col min="12033" max="12033" width="5.140625" style="5" customWidth="1"/>
    <col min="12034" max="12034" width="5.42578125" style="5" customWidth="1"/>
    <col min="12035" max="12035" width="6.140625" style="5" customWidth="1"/>
    <col min="12036" max="12036" width="8.42578125" style="5" customWidth="1"/>
    <col min="12037" max="12037" width="8" style="5" customWidth="1"/>
    <col min="12038" max="12038" width="11" style="5" customWidth="1"/>
    <col min="12039" max="12039" width="8.140625" style="5" customWidth="1"/>
    <col min="12040" max="12281" width="11.42578125" style="5"/>
    <col min="12282" max="12282" width="4.7109375" style="5" customWidth="1"/>
    <col min="12283" max="12283" width="16.42578125" style="5" customWidth="1"/>
    <col min="12284" max="12284" width="4.42578125" style="5" customWidth="1"/>
    <col min="12285" max="12285" width="10" style="5" customWidth="1"/>
    <col min="12286" max="12286" width="6.140625" style="5" customWidth="1"/>
    <col min="12287" max="12287" width="5.7109375" style="5" customWidth="1"/>
    <col min="12288" max="12288" width="5.28515625" style="5" customWidth="1"/>
    <col min="12289" max="12289" width="5.140625" style="5" customWidth="1"/>
    <col min="12290" max="12290" width="5.42578125" style="5" customWidth="1"/>
    <col min="12291" max="12291" width="6.140625" style="5" customWidth="1"/>
    <col min="12292" max="12292" width="8.42578125" style="5" customWidth="1"/>
    <col min="12293" max="12293" width="8" style="5" customWidth="1"/>
    <col min="12294" max="12294" width="11" style="5" customWidth="1"/>
    <col min="12295" max="12295" width="8.140625" style="5" customWidth="1"/>
    <col min="12296" max="12537" width="11.42578125" style="5"/>
    <col min="12538" max="12538" width="4.7109375" style="5" customWidth="1"/>
    <col min="12539" max="12539" width="16.42578125" style="5" customWidth="1"/>
    <col min="12540" max="12540" width="4.42578125" style="5" customWidth="1"/>
    <col min="12541" max="12541" width="10" style="5" customWidth="1"/>
    <col min="12542" max="12542" width="6.140625" style="5" customWidth="1"/>
    <col min="12543" max="12543" width="5.7109375" style="5" customWidth="1"/>
    <col min="12544" max="12544" width="5.28515625" style="5" customWidth="1"/>
    <col min="12545" max="12545" width="5.140625" style="5" customWidth="1"/>
    <col min="12546" max="12546" width="5.42578125" style="5" customWidth="1"/>
    <col min="12547" max="12547" width="6.140625" style="5" customWidth="1"/>
    <col min="12548" max="12548" width="8.42578125" style="5" customWidth="1"/>
    <col min="12549" max="12549" width="8" style="5" customWidth="1"/>
    <col min="12550" max="12550" width="11" style="5" customWidth="1"/>
    <col min="12551" max="12551" width="8.140625" style="5" customWidth="1"/>
    <col min="12552" max="12793" width="11.42578125" style="5"/>
    <col min="12794" max="12794" width="4.7109375" style="5" customWidth="1"/>
    <col min="12795" max="12795" width="16.42578125" style="5" customWidth="1"/>
    <col min="12796" max="12796" width="4.42578125" style="5" customWidth="1"/>
    <col min="12797" max="12797" width="10" style="5" customWidth="1"/>
    <col min="12798" max="12798" width="6.140625" style="5" customWidth="1"/>
    <col min="12799" max="12799" width="5.7109375" style="5" customWidth="1"/>
    <col min="12800" max="12800" width="5.28515625" style="5" customWidth="1"/>
    <col min="12801" max="12801" width="5.140625" style="5" customWidth="1"/>
    <col min="12802" max="12802" width="5.42578125" style="5" customWidth="1"/>
    <col min="12803" max="12803" width="6.140625" style="5" customWidth="1"/>
    <col min="12804" max="12804" width="8.42578125" style="5" customWidth="1"/>
    <col min="12805" max="12805" width="8" style="5" customWidth="1"/>
    <col min="12806" max="12806" width="11" style="5" customWidth="1"/>
    <col min="12807" max="12807" width="8.140625" style="5" customWidth="1"/>
    <col min="12808" max="13049" width="11.42578125" style="5"/>
    <col min="13050" max="13050" width="4.7109375" style="5" customWidth="1"/>
    <col min="13051" max="13051" width="16.42578125" style="5" customWidth="1"/>
    <col min="13052" max="13052" width="4.42578125" style="5" customWidth="1"/>
    <col min="13053" max="13053" width="10" style="5" customWidth="1"/>
    <col min="13054" max="13054" width="6.140625" style="5" customWidth="1"/>
    <col min="13055" max="13055" width="5.7109375" style="5" customWidth="1"/>
    <col min="13056" max="13056" width="5.28515625" style="5" customWidth="1"/>
    <col min="13057" max="13057" width="5.140625" style="5" customWidth="1"/>
    <col min="13058" max="13058" width="5.42578125" style="5" customWidth="1"/>
    <col min="13059" max="13059" width="6.140625" style="5" customWidth="1"/>
    <col min="13060" max="13060" width="8.42578125" style="5" customWidth="1"/>
    <col min="13061" max="13061" width="8" style="5" customWidth="1"/>
    <col min="13062" max="13062" width="11" style="5" customWidth="1"/>
    <col min="13063" max="13063" width="8.140625" style="5" customWidth="1"/>
    <col min="13064" max="13305" width="11.42578125" style="5"/>
    <col min="13306" max="13306" width="4.7109375" style="5" customWidth="1"/>
    <col min="13307" max="13307" width="16.42578125" style="5" customWidth="1"/>
    <col min="13308" max="13308" width="4.42578125" style="5" customWidth="1"/>
    <col min="13309" max="13309" width="10" style="5" customWidth="1"/>
    <col min="13310" max="13310" width="6.140625" style="5" customWidth="1"/>
    <col min="13311" max="13311" width="5.7109375" style="5" customWidth="1"/>
    <col min="13312" max="13312" width="5.28515625" style="5" customWidth="1"/>
    <col min="13313" max="13313" width="5.140625" style="5" customWidth="1"/>
    <col min="13314" max="13314" width="5.42578125" style="5" customWidth="1"/>
    <col min="13315" max="13315" width="6.140625" style="5" customWidth="1"/>
    <col min="13316" max="13316" width="8.42578125" style="5" customWidth="1"/>
    <col min="13317" max="13317" width="8" style="5" customWidth="1"/>
    <col min="13318" max="13318" width="11" style="5" customWidth="1"/>
    <col min="13319" max="13319" width="8.140625" style="5" customWidth="1"/>
    <col min="13320" max="13561" width="11.42578125" style="5"/>
    <col min="13562" max="13562" width="4.7109375" style="5" customWidth="1"/>
    <col min="13563" max="13563" width="16.42578125" style="5" customWidth="1"/>
    <col min="13564" max="13564" width="4.42578125" style="5" customWidth="1"/>
    <col min="13565" max="13565" width="10" style="5" customWidth="1"/>
    <col min="13566" max="13566" width="6.140625" style="5" customWidth="1"/>
    <col min="13567" max="13567" width="5.7109375" style="5" customWidth="1"/>
    <col min="13568" max="13568" width="5.28515625" style="5" customWidth="1"/>
    <col min="13569" max="13569" width="5.140625" style="5" customWidth="1"/>
    <col min="13570" max="13570" width="5.42578125" style="5" customWidth="1"/>
    <col min="13571" max="13571" width="6.140625" style="5" customWidth="1"/>
    <col min="13572" max="13572" width="8.42578125" style="5" customWidth="1"/>
    <col min="13573" max="13573" width="8" style="5" customWidth="1"/>
    <col min="13574" max="13574" width="11" style="5" customWidth="1"/>
    <col min="13575" max="13575" width="8.140625" style="5" customWidth="1"/>
    <col min="13576" max="13817" width="11.42578125" style="5"/>
    <col min="13818" max="13818" width="4.7109375" style="5" customWidth="1"/>
    <col min="13819" max="13819" width="16.42578125" style="5" customWidth="1"/>
    <col min="13820" max="13820" width="4.42578125" style="5" customWidth="1"/>
    <col min="13821" max="13821" width="10" style="5" customWidth="1"/>
    <col min="13822" max="13822" width="6.140625" style="5" customWidth="1"/>
    <col min="13823" max="13823" width="5.7109375" style="5" customWidth="1"/>
    <col min="13824" max="13824" width="5.28515625" style="5" customWidth="1"/>
    <col min="13825" max="13825" width="5.140625" style="5" customWidth="1"/>
    <col min="13826" max="13826" width="5.42578125" style="5" customWidth="1"/>
    <col min="13827" max="13827" width="6.140625" style="5" customWidth="1"/>
    <col min="13828" max="13828" width="8.42578125" style="5" customWidth="1"/>
    <col min="13829" max="13829" width="8" style="5" customWidth="1"/>
    <col min="13830" max="13830" width="11" style="5" customWidth="1"/>
    <col min="13831" max="13831" width="8.140625" style="5" customWidth="1"/>
    <col min="13832" max="14073" width="11.42578125" style="5"/>
    <col min="14074" max="14074" width="4.7109375" style="5" customWidth="1"/>
    <col min="14075" max="14075" width="16.42578125" style="5" customWidth="1"/>
    <col min="14076" max="14076" width="4.42578125" style="5" customWidth="1"/>
    <col min="14077" max="14077" width="10" style="5" customWidth="1"/>
    <col min="14078" max="14078" width="6.140625" style="5" customWidth="1"/>
    <col min="14079" max="14079" width="5.7109375" style="5" customWidth="1"/>
    <col min="14080" max="14080" width="5.28515625" style="5" customWidth="1"/>
    <col min="14081" max="14081" width="5.140625" style="5" customWidth="1"/>
    <col min="14082" max="14082" width="5.42578125" style="5" customWidth="1"/>
    <col min="14083" max="14083" width="6.140625" style="5" customWidth="1"/>
    <col min="14084" max="14084" width="8.42578125" style="5" customWidth="1"/>
    <col min="14085" max="14085" width="8" style="5" customWidth="1"/>
    <col min="14086" max="14086" width="11" style="5" customWidth="1"/>
    <col min="14087" max="14087" width="8.140625" style="5" customWidth="1"/>
    <col min="14088" max="14329" width="11.42578125" style="5"/>
    <col min="14330" max="14330" width="4.7109375" style="5" customWidth="1"/>
    <col min="14331" max="14331" width="16.42578125" style="5" customWidth="1"/>
    <col min="14332" max="14332" width="4.42578125" style="5" customWidth="1"/>
    <col min="14333" max="14333" width="10" style="5" customWidth="1"/>
    <col min="14334" max="14334" width="6.140625" style="5" customWidth="1"/>
    <col min="14335" max="14335" width="5.7109375" style="5" customWidth="1"/>
    <col min="14336" max="14336" width="5.28515625" style="5" customWidth="1"/>
    <col min="14337" max="14337" width="5.140625" style="5" customWidth="1"/>
    <col min="14338" max="14338" width="5.42578125" style="5" customWidth="1"/>
    <col min="14339" max="14339" width="6.140625" style="5" customWidth="1"/>
    <col min="14340" max="14340" width="8.42578125" style="5" customWidth="1"/>
    <col min="14341" max="14341" width="8" style="5" customWidth="1"/>
    <col min="14342" max="14342" width="11" style="5" customWidth="1"/>
    <col min="14343" max="14343" width="8.140625" style="5" customWidth="1"/>
    <col min="14344" max="14585" width="11.42578125" style="5"/>
    <col min="14586" max="14586" width="4.7109375" style="5" customWidth="1"/>
    <col min="14587" max="14587" width="16.42578125" style="5" customWidth="1"/>
    <col min="14588" max="14588" width="4.42578125" style="5" customWidth="1"/>
    <col min="14589" max="14589" width="10" style="5" customWidth="1"/>
    <col min="14590" max="14590" width="6.140625" style="5" customWidth="1"/>
    <col min="14591" max="14591" width="5.7109375" style="5" customWidth="1"/>
    <col min="14592" max="14592" width="5.28515625" style="5" customWidth="1"/>
    <col min="14593" max="14593" width="5.140625" style="5" customWidth="1"/>
    <col min="14594" max="14594" width="5.42578125" style="5" customWidth="1"/>
    <col min="14595" max="14595" width="6.140625" style="5" customWidth="1"/>
    <col min="14596" max="14596" width="8.42578125" style="5" customWidth="1"/>
    <col min="14597" max="14597" width="8" style="5" customWidth="1"/>
    <col min="14598" max="14598" width="11" style="5" customWidth="1"/>
    <col min="14599" max="14599" width="8.140625" style="5" customWidth="1"/>
    <col min="14600" max="14841" width="11.42578125" style="5"/>
    <col min="14842" max="14842" width="4.7109375" style="5" customWidth="1"/>
    <col min="14843" max="14843" width="16.42578125" style="5" customWidth="1"/>
    <col min="14844" max="14844" width="4.42578125" style="5" customWidth="1"/>
    <col min="14845" max="14845" width="10" style="5" customWidth="1"/>
    <col min="14846" max="14846" width="6.140625" style="5" customWidth="1"/>
    <col min="14847" max="14847" width="5.7109375" style="5" customWidth="1"/>
    <col min="14848" max="14848" width="5.28515625" style="5" customWidth="1"/>
    <col min="14849" max="14849" width="5.140625" style="5" customWidth="1"/>
    <col min="14850" max="14850" width="5.42578125" style="5" customWidth="1"/>
    <col min="14851" max="14851" width="6.140625" style="5" customWidth="1"/>
    <col min="14852" max="14852" width="8.42578125" style="5" customWidth="1"/>
    <col min="14853" max="14853" width="8" style="5" customWidth="1"/>
    <col min="14854" max="14854" width="11" style="5" customWidth="1"/>
    <col min="14855" max="14855" width="8.140625" style="5" customWidth="1"/>
    <col min="14856" max="15097" width="11.42578125" style="5"/>
    <col min="15098" max="15098" width="4.7109375" style="5" customWidth="1"/>
    <col min="15099" max="15099" width="16.42578125" style="5" customWidth="1"/>
    <col min="15100" max="15100" width="4.42578125" style="5" customWidth="1"/>
    <col min="15101" max="15101" width="10" style="5" customWidth="1"/>
    <col min="15102" max="15102" width="6.140625" style="5" customWidth="1"/>
    <col min="15103" max="15103" width="5.7109375" style="5" customWidth="1"/>
    <col min="15104" max="15104" width="5.28515625" style="5" customWidth="1"/>
    <col min="15105" max="15105" width="5.140625" style="5" customWidth="1"/>
    <col min="15106" max="15106" width="5.42578125" style="5" customWidth="1"/>
    <col min="15107" max="15107" width="6.140625" style="5" customWidth="1"/>
    <col min="15108" max="15108" width="8.42578125" style="5" customWidth="1"/>
    <col min="15109" max="15109" width="8" style="5" customWidth="1"/>
    <col min="15110" max="15110" width="11" style="5" customWidth="1"/>
    <col min="15111" max="15111" width="8.140625" style="5" customWidth="1"/>
    <col min="15112" max="15353" width="11.42578125" style="5"/>
    <col min="15354" max="15354" width="4.7109375" style="5" customWidth="1"/>
    <col min="15355" max="15355" width="16.42578125" style="5" customWidth="1"/>
    <col min="15356" max="15356" width="4.42578125" style="5" customWidth="1"/>
    <col min="15357" max="15357" width="10" style="5" customWidth="1"/>
    <col min="15358" max="15358" width="6.140625" style="5" customWidth="1"/>
    <col min="15359" max="15359" width="5.7109375" style="5" customWidth="1"/>
    <col min="15360" max="15360" width="5.28515625" style="5" customWidth="1"/>
    <col min="15361" max="15361" width="5.140625" style="5" customWidth="1"/>
    <col min="15362" max="15362" width="5.42578125" style="5" customWidth="1"/>
    <col min="15363" max="15363" width="6.140625" style="5" customWidth="1"/>
    <col min="15364" max="15364" width="8.42578125" style="5" customWidth="1"/>
    <col min="15365" max="15365" width="8" style="5" customWidth="1"/>
    <col min="15366" max="15366" width="11" style="5" customWidth="1"/>
    <col min="15367" max="15367" width="8.140625" style="5" customWidth="1"/>
    <col min="15368" max="15609" width="11.42578125" style="5"/>
    <col min="15610" max="15610" width="4.7109375" style="5" customWidth="1"/>
    <col min="15611" max="15611" width="16.42578125" style="5" customWidth="1"/>
    <col min="15612" max="15612" width="4.42578125" style="5" customWidth="1"/>
    <col min="15613" max="15613" width="10" style="5" customWidth="1"/>
    <col min="15614" max="15614" width="6.140625" style="5" customWidth="1"/>
    <col min="15615" max="15615" width="5.7109375" style="5" customWidth="1"/>
    <col min="15616" max="15616" width="5.28515625" style="5" customWidth="1"/>
    <col min="15617" max="15617" width="5.140625" style="5" customWidth="1"/>
    <col min="15618" max="15618" width="5.42578125" style="5" customWidth="1"/>
    <col min="15619" max="15619" width="6.140625" style="5" customWidth="1"/>
    <col min="15620" max="15620" width="8.42578125" style="5" customWidth="1"/>
    <col min="15621" max="15621" width="8" style="5" customWidth="1"/>
    <col min="15622" max="15622" width="11" style="5" customWidth="1"/>
    <col min="15623" max="15623" width="8.140625" style="5" customWidth="1"/>
    <col min="15624" max="15865" width="11.42578125" style="5"/>
    <col min="15866" max="15866" width="4.7109375" style="5" customWidth="1"/>
    <col min="15867" max="15867" width="16.42578125" style="5" customWidth="1"/>
    <col min="15868" max="15868" width="4.42578125" style="5" customWidth="1"/>
    <col min="15869" max="15869" width="10" style="5" customWidth="1"/>
    <col min="15870" max="15870" width="6.140625" style="5" customWidth="1"/>
    <col min="15871" max="15871" width="5.7109375" style="5" customWidth="1"/>
    <col min="15872" max="15872" width="5.28515625" style="5" customWidth="1"/>
    <col min="15873" max="15873" width="5.140625" style="5" customWidth="1"/>
    <col min="15874" max="15874" width="5.42578125" style="5" customWidth="1"/>
    <col min="15875" max="15875" width="6.140625" style="5" customWidth="1"/>
    <col min="15876" max="15876" width="8.42578125" style="5" customWidth="1"/>
    <col min="15877" max="15877" width="8" style="5" customWidth="1"/>
    <col min="15878" max="15878" width="11" style="5" customWidth="1"/>
    <col min="15879" max="15879" width="8.140625" style="5" customWidth="1"/>
    <col min="15880" max="16121" width="11.42578125" style="5"/>
    <col min="16122" max="16122" width="4.7109375" style="5" customWidth="1"/>
    <col min="16123" max="16123" width="16.42578125" style="5" customWidth="1"/>
    <col min="16124" max="16124" width="4.42578125" style="5" customWidth="1"/>
    <col min="16125" max="16125" width="10" style="5" customWidth="1"/>
    <col min="16126" max="16126" width="6.140625" style="5" customWidth="1"/>
    <col min="16127" max="16127" width="5.7109375" style="5" customWidth="1"/>
    <col min="16128" max="16128" width="5.28515625" style="5" customWidth="1"/>
    <col min="16129" max="16129" width="5.140625" style="5" customWidth="1"/>
    <col min="16130" max="16130" width="5.42578125" style="5" customWidth="1"/>
    <col min="16131" max="16131" width="6.140625" style="5" customWidth="1"/>
    <col min="16132" max="16132" width="8.42578125" style="5" customWidth="1"/>
    <col min="16133" max="16133" width="8" style="5" customWidth="1"/>
    <col min="16134" max="16134" width="11" style="5" customWidth="1"/>
    <col min="16135" max="16135" width="8.140625" style="5" customWidth="1"/>
    <col min="16136" max="16384" width="11.42578125" style="5"/>
  </cols>
  <sheetData>
    <row r="1" spans="1:19" ht="15.75" x14ac:dyDescent="0.25">
      <c r="A1" s="732"/>
      <c r="B1" s="733"/>
      <c r="C1" s="1155" t="s">
        <v>458</v>
      </c>
      <c r="D1" s="1155"/>
      <c r="E1" s="1155"/>
      <c r="F1" s="1155"/>
      <c r="G1" s="1155"/>
      <c r="H1" s="1155"/>
      <c r="I1" s="1155"/>
      <c r="J1" s="1155"/>
      <c r="K1" s="1155"/>
      <c r="L1" s="1155"/>
      <c r="M1" s="1155"/>
      <c r="N1" s="1155"/>
      <c r="O1" s="734"/>
      <c r="P1" s="734"/>
      <c r="Q1" s="735"/>
      <c r="R1" s="736"/>
      <c r="S1" s="737"/>
    </row>
    <row r="2" spans="1:19" ht="37.15" customHeight="1" x14ac:dyDescent="0.25">
      <c r="A2" s="732"/>
      <c r="B2" s="1156" t="s">
        <v>456</v>
      </c>
      <c r="C2" s="1157"/>
      <c r="D2" s="1157"/>
      <c r="E2" s="738"/>
      <c r="F2" s="739"/>
      <c r="G2" s="980" t="s">
        <v>435</v>
      </c>
      <c r="H2" s="980"/>
      <c r="I2" s="980"/>
      <c r="J2" s="980"/>
      <c r="K2" s="980"/>
      <c r="L2" s="104"/>
      <c r="M2" s="1158" t="s">
        <v>262</v>
      </c>
      <c r="N2" s="1158"/>
      <c r="O2" s="1158"/>
      <c r="P2" s="1158"/>
      <c r="Q2" s="105"/>
      <c r="R2" s="740"/>
      <c r="S2" s="741"/>
    </row>
    <row r="3" spans="1:19" x14ac:dyDescent="0.25">
      <c r="A3" s="732"/>
      <c r="B3" s="1159" t="s">
        <v>329</v>
      </c>
      <c r="C3" s="1160"/>
      <c r="D3" s="1160"/>
      <c r="E3" s="1160"/>
      <c r="F3" s="1161"/>
      <c r="G3" s="1159" t="s">
        <v>327</v>
      </c>
      <c r="H3" s="1160"/>
      <c r="I3" s="1160"/>
      <c r="J3" s="1160"/>
      <c r="K3" s="1160"/>
      <c r="L3" s="1161"/>
      <c r="M3" s="1159" t="s">
        <v>328</v>
      </c>
      <c r="N3" s="1160"/>
      <c r="O3" s="1160"/>
      <c r="P3" s="1160"/>
      <c r="Q3" s="1160"/>
      <c r="R3" s="1161"/>
      <c r="S3" s="741"/>
    </row>
    <row r="4" spans="1:19" x14ac:dyDescent="0.25">
      <c r="A4" s="732"/>
      <c r="B4" s="742" t="s">
        <v>362</v>
      </c>
      <c r="C4" s="715" t="s">
        <v>136</v>
      </c>
      <c r="D4" s="715" t="s">
        <v>0</v>
      </c>
      <c r="E4" s="715" t="s">
        <v>3</v>
      </c>
      <c r="F4" s="715" t="s">
        <v>1</v>
      </c>
      <c r="G4" s="714" t="s">
        <v>136</v>
      </c>
      <c r="H4" s="714" t="s">
        <v>0</v>
      </c>
      <c r="I4" s="714" t="s">
        <v>3</v>
      </c>
      <c r="J4" s="743" t="s">
        <v>433</v>
      </c>
      <c r="K4" s="714" t="s">
        <v>372</v>
      </c>
      <c r="L4" s="714" t="s">
        <v>1</v>
      </c>
      <c r="M4" s="744" t="s">
        <v>136</v>
      </c>
      <c r="N4" s="714" t="s">
        <v>0</v>
      </c>
      <c r="O4" s="714" t="s">
        <v>3</v>
      </c>
      <c r="P4" s="743" t="s">
        <v>434</v>
      </c>
      <c r="Q4" s="714" t="s">
        <v>372</v>
      </c>
      <c r="R4" s="714" t="s">
        <v>1</v>
      </c>
      <c r="S4" s="741"/>
    </row>
    <row r="5" spans="1:19" ht="15.75" thickBot="1" x14ac:dyDescent="0.3">
      <c r="A5" s="732"/>
      <c r="B5" s="745" t="s">
        <v>303</v>
      </c>
      <c r="C5" s="746"/>
      <c r="D5" s="747"/>
      <c r="E5" s="748"/>
      <c r="F5" s="749"/>
      <c r="G5" s="750"/>
      <c r="H5" s="492"/>
      <c r="I5" s="492"/>
      <c r="J5" s="492"/>
      <c r="K5" s="299"/>
      <c r="L5" s="492"/>
      <c r="M5" s="750"/>
      <c r="N5" s="492"/>
      <c r="O5" s="492"/>
      <c r="P5" s="492"/>
      <c r="Q5" s="299"/>
      <c r="R5" s="751"/>
      <c r="S5" s="741"/>
    </row>
    <row r="6" spans="1:19" x14ac:dyDescent="0.25">
      <c r="A6" s="732"/>
      <c r="B6" s="752" t="s">
        <v>438</v>
      </c>
      <c r="C6" s="283">
        <v>0</v>
      </c>
      <c r="D6" s="208" t="s">
        <v>441</v>
      </c>
      <c r="E6" s="208">
        <f>+C6/1.2</f>
        <v>0</v>
      </c>
      <c r="F6" s="753"/>
      <c r="G6" s="754">
        <v>48</v>
      </c>
      <c r="H6" s="208" t="s">
        <v>441</v>
      </c>
      <c r="I6" s="208">
        <f>+G6/1.2</f>
        <v>40</v>
      </c>
      <c r="J6" s="753"/>
      <c r="K6" s="755"/>
      <c r="L6" s="753">
        <f t="shared" ref="L6:L13" si="0">+I6</f>
        <v>40</v>
      </c>
      <c r="M6" s="754">
        <v>48</v>
      </c>
      <c r="N6" s="208" t="s">
        <v>441</v>
      </c>
      <c r="O6" s="208">
        <f>+M6/1.2</f>
        <v>40</v>
      </c>
      <c r="P6" s="753"/>
      <c r="Q6" s="755"/>
      <c r="R6" s="756">
        <f t="shared" ref="R6:R13" si="1">+O6</f>
        <v>40</v>
      </c>
      <c r="S6" s="741"/>
    </row>
    <row r="7" spans="1:19" x14ac:dyDescent="0.25">
      <c r="A7" s="732"/>
      <c r="B7" s="757" t="s">
        <v>439</v>
      </c>
      <c r="C7" s="58">
        <v>0</v>
      </c>
      <c r="D7" s="24" t="s">
        <v>441</v>
      </c>
      <c r="E7" s="24">
        <f>+C7/1.2</f>
        <v>0</v>
      </c>
      <c r="F7" s="483"/>
      <c r="G7" s="57">
        <v>57.6</v>
      </c>
      <c r="H7" s="24" t="s">
        <v>441</v>
      </c>
      <c r="I7" s="24">
        <f>+G7/1.2</f>
        <v>48</v>
      </c>
      <c r="J7" s="483" t="s">
        <v>462</v>
      </c>
      <c r="K7" s="191"/>
      <c r="L7" s="483">
        <f t="shared" si="0"/>
        <v>48</v>
      </c>
      <c r="M7" s="57">
        <v>57.6</v>
      </c>
      <c r="N7" s="24" t="s">
        <v>441</v>
      </c>
      <c r="O7" s="24">
        <f>+M7/1.2</f>
        <v>48</v>
      </c>
      <c r="P7" s="483" t="s">
        <v>462</v>
      </c>
      <c r="Q7" s="191"/>
      <c r="R7" s="758">
        <f t="shared" si="1"/>
        <v>48</v>
      </c>
      <c r="S7" s="741"/>
    </row>
    <row r="8" spans="1:19" x14ac:dyDescent="0.25">
      <c r="A8" s="732"/>
      <c r="B8" s="757" t="s">
        <v>440</v>
      </c>
      <c r="C8" s="58">
        <v>0</v>
      </c>
      <c r="D8" s="24" t="s">
        <v>441</v>
      </c>
      <c r="E8" s="24">
        <f t="shared" ref="E8:E9" si="2">+C8/1.2</f>
        <v>0</v>
      </c>
      <c r="F8" s="483"/>
      <c r="G8" s="57">
        <v>43.2</v>
      </c>
      <c r="H8" s="24" t="s">
        <v>441</v>
      </c>
      <c r="I8" s="24">
        <f t="shared" ref="I8:I9" si="3">+G8/1.2</f>
        <v>36.000000000000007</v>
      </c>
      <c r="J8" s="483"/>
      <c r="K8" s="191"/>
      <c r="L8" s="483">
        <f t="shared" si="0"/>
        <v>36.000000000000007</v>
      </c>
      <c r="M8" s="57">
        <v>43.2</v>
      </c>
      <c r="N8" s="24" t="s">
        <v>441</v>
      </c>
      <c r="O8" s="24">
        <f t="shared" ref="O8:O9" si="4">+M8/1.2</f>
        <v>36.000000000000007</v>
      </c>
      <c r="P8" s="483"/>
      <c r="Q8" s="191"/>
      <c r="R8" s="758">
        <f t="shared" si="1"/>
        <v>36.000000000000007</v>
      </c>
      <c r="S8" s="741"/>
    </row>
    <row r="9" spans="1:19" x14ac:dyDescent="0.25">
      <c r="A9" s="732"/>
      <c r="B9" s="757" t="s">
        <v>466</v>
      </c>
      <c r="C9" s="58">
        <v>0</v>
      </c>
      <c r="D9" s="24" t="s">
        <v>441</v>
      </c>
      <c r="E9" s="24">
        <f t="shared" si="2"/>
        <v>0</v>
      </c>
      <c r="F9" s="483"/>
      <c r="G9" s="57">
        <v>96</v>
      </c>
      <c r="H9" s="24" t="s">
        <v>441</v>
      </c>
      <c r="I9" s="24">
        <f t="shared" si="3"/>
        <v>80</v>
      </c>
      <c r="J9" s="483" t="s">
        <v>462</v>
      </c>
      <c r="K9" s="191"/>
      <c r="L9" s="483">
        <f t="shared" si="0"/>
        <v>80</v>
      </c>
      <c r="M9" s="57">
        <v>96</v>
      </c>
      <c r="N9" s="24" t="s">
        <v>441</v>
      </c>
      <c r="O9" s="24">
        <f t="shared" si="4"/>
        <v>80</v>
      </c>
      <c r="P9" s="483" t="s">
        <v>462</v>
      </c>
      <c r="Q9" s="191"/>
      <c r="R9" s="758">
        <f t="shared" si="1"/>
        <v>80</v>
      </c>
      <c r="S9" s="741"/>
    </row>
    <row r="10" spans="1:19" x14ac:dyDescent="0.25">
      <c r="A10" s="732"/>
      <c r="B10" s="757" t="s">
        <v>115</v>
      </c>
      <c r="C10" s="58">
        <v>0</v>
      </c>
      <c r="D10" s="24" t="s">
        <v>451</v>
      </c>
      <c r="E10" s="24">
        <f>+C10/5</f>
        <v>0</v>
      </c>
      <c r="F10" s="483"/>
      <c r="G10" s="57">
        <v>80</v>
      </c>
      <c r="H10" s="24" t="s">
        <v>451</v>
      </c>
      <c r="I10" s="24">
        <f>+G10/5</f>
        <v>16</v>
      </c>
      <c r="J10" s="483"/>
      <c r="K10" s="191"/>
      <c r="L10" s="483">
        <f t="shared" si="0"/>
        <v>16</v>
      </c>
      <c r="M10" s="57">
        <v>80</v>
      </c>
      <c r="N10" s="24" t="s">
        <v>451</v>
      </c>
      <c r="O10" s="24">
        <f>+M10/5</f>
        <v>16</v>
      </c>
      <c r="P10" s="483"/>
      <c r="Q10" s="191"/>
      <c r="R10" s="758">
        <f t="shared" si="1"/>
        <v>16</v>
      </c>
      <c r="S10" s="741"/>
    </row>
    <row r="11" spans="1:19" x14ac:dyDescent="0.25">
      <c r="A11" s="732"/>
      <c r="B11" s="757" t="s">
        <v>443</v>
      </c>
      <c r="C11" s="58">
        <v>0</v>
      </c>
      <c r="D11" s="24" t="s">
        <v>452</v>
      </c>
      <c r="E11" s="24">
        <f t="shared" ref="E11" si="5">+C11/5</f>
        <v>0</v>
      </c>
      <c r="F11" s="483"/>
      <c r="G11" s="57">
        <v>60</v>
      </c>
      <c r="H11" s="24" t="s">
        <v>452</v>
      </c>
      <c r="I11" s="24">
        <f t="shared" ref="I11" si="6">+G11/5</f>
        <v>12</v>
      </c>
      <c r="J11" s="483"/>
      <c r="K11" s="191"/>
      <c r="L11" s="483">
        <f t="shared" si="0"/>
        <v>12</v>
      </c>
      <c r="M11" s="57">
        <v>60</v>
      </c>
      <c r="N11" s="24" t="s">
        <v>452</v>
      </c>
      <c r="O11" s="24">
        <f t="shared" ref="O11" si="7">+M11/5</f>
        <v>12</v>
      </c>
      <c r="P11" s="483"/>
      <c r="Q11" s="191"/>
      <c r="R11" s="758">
        <f t="shared" si="1"/>
        <v>12</v>
      </c>
      <c r="S11" s="741"/>
    </row>
    <row r="12" spans="1:19" x14ac:dyDescent="0.25">
      <c r="A12" s="732"/>
      <c r="B12" s="757" t="s">
        <v>444</v>
      </c>
      <c r="C12" s="58">
        <v>0</v>
      </c>
      <c r="D12" s="24" t="s">
        <v>452</v>
      </c>
      <c r="E12" s="24">
        <f>+C12/5</f>
        <v>0</v>
      </c>
      <c r="F12" s="483"/>
      <c r="G12" s="57">
        <v>60</v>
      </c>
      <c r="H12" s="24" t="s">
        <v>452</v>
      </c>
      <c r="I12" s="24">
        <f>+G12/5</f>
        <v>12</v>
      </c>
      <c r="J12" s="483"/>
      <c r="K12" s="191"/>
      <c r="L12" s="483">
        <f t="shared" si="0"/>
        <v>12</v>
      </c>
      <c r="M12" s="57">
        <v>60</v>
      </c>
      <c r="N12" s="24" t="s">
        <v>452</v>
      </c>
      <c r="O12" s="24">
        <f>+M12/5</f>
        <v>12</v>
      </c>
      <c r="P12" s="483"/>
      <c r="Q12" s="191"/>
      <c r="R12" s="758">
        <f t="shared" si="1"/>
        <v>12</v>
      </c>
      <c r="S12" s="741"/>
    </row>
    <row r="13" spans="1:19" ht="15.75" thickBot="1" x14ac:dyDescent="0.3">
      <c r="A13" s="732"/>
      <c r="B13" s="759" t="s">
        <v>225</v>
      </c>
      <c r="C13" s="210">
        <v>0</v>
      </c>
      <c r="D13" s="760" t="s">
        <v>451</v>
      </c>
      <c r="E13" s="760">
        <f>+C13/5</f>
        <v>0</v>
      </c>
      <c r="F13" s="761"/>
      <c r="G13" s="181">
        <v>80</v>
      </c>
      <c r="H13" s="760" t="s">
        <v>451</v>
      </c>
      <c r="I13" s="760">
        <f>+G13/5</f>
        <v>16</v>
      </c>
      <c r="J13" s="761"/>
      <c r="K13" s="762"/>
      <c r="L13" s="761">
        <f t="shared" si="0"/>
        <v>16</v>
      </c>
      <c r="M13" s="181">
        <v>80</v>
      </c>
      <c r="N13" s="760" t="s">
        <v>451</v>
      </c>
      <c r="O13" s="760">
        <f>+M13/5</f>
        <v>16</v>
      </c>
      <c r="P13" s="761"/>
      <c r="Q13" s="762"/>
      <c r="R13" s="763">
        <f t="shared" si="1"/>
        <v>16</v>
      </c>
      <c r="S13" s="741"/>
    </row>
    <row r="14" spans="1:19" x14ac:dyDescent="0.25">
      <c r="A14" s="732"/>
      <c r="B14" s="757" t="s">
        <v>453</v>
      </c>
      <c r="C14" s="764"/>
      <c r="D14" s="765"/>
      <c r="E14" s="24"/>
      <c r="F14" s="483"/>
      <c r="G14" s="766"/>
      <c r="H14" s="483"/>
      <c r="I14" s="483"/>
      <c r="J14" s="483"/>
      <c r="K14" s="191"/>
      <c r="L14" s="483"/>
      <c r="M14" s="766"/>
      <c r="N14" s="483"/>
      <c r="O14" s="483"/>
      <c r="P14" s="483"/>
      <c r="Q14" s="191"/>
      <c r="R14" s="402"/>
      <c r="S14" s="741"/>
    </row>
    <row r="15" spans="1:19" x14ac:dyDescent="0.25">
      <c r="A15" s="732"/>
      <c r="B15" s="383" t="s">
        <v>123</v>
      </c>
      <c r="C15" s="483">
        <v>0</v>
      </c>
      <c r="D15" s="248" t="s">
        <v>446</v>
      </c>
      <c r="E15" s="24">
        <f>+C15/0.9</f>
        <v>0</v>
      </c>
      <c r="F15" s="483"/>
      <c r="G15" s="766"/>
      <c r="H15" s="483"/>
      <c r="I15" s="483"/>
      <c r="J15" s="483"/>
      <c r="K15" s="191"/>
      <c r="L15" s="483"/>
      <c r="M15" s="57">
        <v>180</v>
      </c>
      <c r="N15" s="248" t="s">
        <v>446</v>
      </c>
      <c r="O15" s="24">
        <f>+M15/0.9</f>
        <v>200</v>
      </c>
      <c r="P15" s="483" t="s">
        <v>467</v>
      </c>
      <c r="Q15" s="191"/>
      <c r="R15" s="402">
        <f>+O15</f>
        <v>200</v>
      </c>
      <c r="S15" s="741"/>
    </row>
    <row r="16" spans="1:19" x14ac:dyDescent="0.25">
      <c r="A16" s="732"/>
      <c r="B16" s="383" t="s">
        <v>454</v>
      </c>
      <c r="C16" s="483">
        <v>0</v>
      </c>
      <c r="D16" s="248" t="s">
        <v>442</v>
      </c>
      <c r="E16" s="24">
        <f>+C16/1.5</f>
        <v>0</v>
      </c>
      <c r="F16" s="483"/>
      <c r="G16" s="57"/>
      <c r="H16" s="483"/>
      <c r="I16" s="483"/>
      <c r="J16" s="483"/>
      <c r="K16" s="191"/>
      <c r="L16" s="483"/>
      <c r="M16" s="57">
        <v>60</v>
      </c>
      <c r="N16" s="248" t="s">
        <v>442</v>
      </c>
      <c r="O16" s="24">
        <f>+M16/1.5</f>
        <v>40</v>
      </c>
      <c r="P16" s="483"/>
      <c r="Q16" s="191">
        <v>0</v>
      </c>
      <c r="R16" s="402"/>
      <c r="S16" s="741"/>
    </row>
    <row r="17" spans="1:19" x14ac:dyDescent="0.25">
      <c r="A17" s="732"/>
      <c r="B17" s="383" t="s">
        <v>455</v>
      </c>
      <c r="C17" s="483">
        <v>0</v>
      </c>
      <c r="D17" s="248" t="s">
        <v>442</v>
      </c>
      <c r="E17" s="24">
        <f>+C17/1.5</f>
        <v>0</v>
      </c>
      <c r="F17" s="483"/>
      <c r="G17" s="57"/>
      <c r="H17" s="483"/>
      <c r="I17" s="483"/>
      <c r="J17" s="483"/>
      <c r="K17" s="191"/>
      <c r="L17" s="483"/>
      <c r="M17" s="57">
        <v>60</v>
      </c>
      <c r="N17" s="248" t="s">
        <v>442</v>
      </c>
      <c r="O17" s="24">
        <f>+M17/1.5</f>
        <v>40</v>
      </c>
      <c r="P17" s="483"/>
      <c r="Q17" s="191">
        <v>0</v>
      </c>
      <c r="R17" s="402"/>
      <c r="S17" s="741"/>
    </row>
    <row r="18" spans="1:19" x14ac:dyDescent="0.25">
      <c r="A18" s="732"/>
      <c r="B18" s="383" t="s">
        <v>448</v>
      </c>
      <c r="C18" s="483">
        <v>0</v>
      </c>
      <c r="D18" s="248" t="s">
        <v>445</v>
      </c>
      <c r="E18" s="24">
        <f>+C18/2.25</f>
        <v>0</v>
      </c>
      <c r="F18" s="483"/>
      <c r="G18" s="57"/>
      <c r="H18" s="483"/>
      <c r="I18" s="483"/>
      <c r="J18" s="483"/>
      <c r="K18" s="191"/>
      <c r="L18" s="483"/>
      <c r="M18" s="57">
        <v>90</v>
      </c>
      <c r="N18" s="248" t="s">
        <v>445</v>
      </c>
      <c r="O18" s="24">
        <f>+M18/2.25</f>
        <v>40</v>
      </c>
      <c r="P18" s="483"/>
      <c r="Q18" s="191">
        <v>0</v>
      </c>
      <c r="R18" s="402"/>
      <c r="S18" s="741"/>
    </row>
    <row r="19" spans="1:19" x14ac:dyDescent="0.25">
      <c r="A19" s="732"/>
      <c r="B19" s="383" t="s">
        <v>461</v>
      </c>
      <c r="C19" s="483">
        <v>0</v>
      </c>
      <c r="D19" s="248" t="s">
        <v>291</v>
      </c>
      <c r="E19" s="24">
        <f>+C19/4</f>
        <v>0</v>
      </c>
      <c r="F19" s="483"/>
      <c r="G19" s="57"/>
      <c r="H19" s="483"/>
      <c r="I19" s="483"/>
      <c r="J19" s="483"/>
      <c r="K19" s="191"/>
      <c r="L19" s="483"/>
      <c r="M19" s="57">
        <v>120</v>
      </c>
      <c r="N19" s="248" t="s">
        <v>291</v>
      </c>
      <c r="O19" s="744">
        <f>+M19/4</f>
        <v>30</v>
      </c>
      <c r="P19" s="483"/>
      <c r="Q19" s="191">
        <v>0</v>
      </c>
      <c r="R19" s="402"/>
      <c r="S19" s="741"/>
    </row>
    <row r="20" spans="1:19" ht="12" customHeight="1" x14ac:dyDescent="0.25">
      <c r="A20" s="732"/>
      <c r="B20" s="757" t="s">
        <v>310</v>
      </c>
      <c r="C20" s="483">
        <v>0</v>
      </c>
      <c r="D20" s="24" t="s">
        <v>15</v>
      </c>
      <c r="E20" s="767">
        <f>+C20</f>
        <v>0</v>
      </c>
      <c r="F20" s="483"/>
      <c r="G20" s="57"/>
      <c r="H20" s="483"/>
      <c r="I20" s="483"/>
      <c r="J20" s="483"/>
      <c r="K20" s="191"/>
      <c r="L20" s="483"/>
      <c r="M20" s="57">
        <v>200</v>
      </c>
      <c r="N20" s="24" t="s">
        <v>15</v>
      </c>
      <c r="O20" s="768">
        <f>+M20</f>
        <v>200</v>
      </c>
      <c r="P20" s="483" t="s">
        <v>467</v>
      </c>
      <c r="Q20" s="191"/>
      <c r="R20" s="769">
        <f>+O20</f>
        <v>200</v>
      </c>
      <c r="S20" s="770"/>
    </row>
    <row r="21" spans="1:19" ht="12" customHeight="1" x14ac:dyDescent="0.25">
      <c r="A21" s="732"/>
      <c r="B21" s="383" t="s">
        <v>447</v>
      </c>
      <c r="C21" s="483">
        <v>0</v>
      </c>
      <c r="D21" s="248" t="s">
        <v>445</v>
      </c>
      <c r="E21" s="24">
        <f>+C21/2.25</f>
        <v>0</v>
      </c>
      <c r="F21" s="483"/>
      <c r="G21" s="57"/>
      <c r="H21" s="483"/>
      <c r="I21" s="483"/>
      <c r="J21" s="483"/>
      <c r="K21" s="191"/>
      <c r="L21" s="483"/>
      <c r="M21" s="57">
        <v>90</v>
      </c>
      <c r="N21" s="248" t="s">
        <v>445</v>
      </c>
      <c r="O21" s="24">
        <f>+M21/2.25</f>
        <v>40</v>
      </c>
      <c r="P21" s="483"/>
      <c r="Q21" s="191">
        <v>0</v>
      </c>
      <c r="R21" s="402"/>
      <c r="S21" s="770"/>
    </row>
    <row r="22" spans="1:19" ht="12" customHeight="1" x14ac:dyDescent="0.25">
      <c r="A22" s="732"/>
      <c r="B22" s="383" t="s">
        <v>129</v>
      </c>
      <c r="C22" s="483">
        <v>0</v>
      </c>
      <c r="D22" s="248" t="s">
        <v>442</v>
      </c>
      <c r="E22" s="24">
        <f>+C22/1.5</f>
        <v>0</v>
      </c>
      <c r="F22" s="483"/>
      <c r="G22" s="57"/>
      <c r="H22" s="483"/>
      <c r="I22" s="483"/>
      <c r="J22" s="483"/>
      <c r="K22" s="191"/>
      <c r="L22" s="483"/>
      <c r="M22" s="57">
        <v>75</v>
      </c>
      <c r="N22" s="248" t="s">
        <v>442</v>
      </c>
      <c r="O22" s="24">
        <f>+M22/1.5</f>
        <v>50</v>
      </c>
      <c r="P22" s="483"/>
      <c r="Q22" s="191">
        <v>0</v>
      </c>
      <c r="R22" s="402"/>
      <c r="S22" s="770"/>
    </row>
    <row r="23" spans="1:19" ht="12" customHeight="1" x14ac:dyDescent="0.25">
      <c r="A23" s="732"/>
      <c r="B23" s="757" t="s">
        <v>317</v>
      </c>
      <c r="C23" s="483">
        <v>0</v>
      </c>
      <c r="D23" s="24" t="s">
        <v>15</v>
      </c>
      <c r="E23" s="24">
        <f>+C23</f>
        <v>0</v>
      </c>
      <c r="F23" s="483"/>
      <c r="G23" s="57"/>
      <c r="H23" s="483"/>
      <c r="I23" s="483"/>
      <c r="J23" s="483"/>
      <c r="K23" s="191"/>
      <c r="L23" s="483"/>
      <c r="M23" s="57">
        <v>50</v>
      </c>
      <c r="N23" s="24" t="s">
        <v>15</v>
      </c>
      <c r="O23" s="24">
        <f>+M23</f>
        <v>50</v>
      </c>
      <c r="P23" s="483"/>
      <c r="Q23" s="191">
        <v>0</v>
      </c>
      <c r="R23" s="402"/>
      <c r="S23" s="770"/>
    </row>
    <row r="24" spans="1:19" ht="12" customHeight="1" x14ac:dyDescent="0.25">
      <c r="A24" s="732"/>
      <c r="B24" s="771" t="s">
        <v>318</v>
      </c>
      <c r="C24" s="483">
        <v>0</v>
      </c>
      <c r="D24" s="24" t="s">
        <v>15</v>
      </c>
      <c r="E24" s="24">
        <f>+C24</f>
        <v>0</v>
      </c>
      <c r="F24" s="483"/>
      <c r="G24" s="57"/>
      <c r="H24" s="483"/>
      <c r="I24" s="483"/>
      <c r="J24" s="483"/>
      <c r="K24" s="191"/>
      <c r="L24" s="483"/>
      <c r="M24" s="57">
        <v>50</v>
      </c>
      <c r="N24" s="24" t="s">
        <v>15</v>
      </c>
      <c r="O24" s="24">
        <f>+M24</f>
        <v>50</v>
      </c>
      <c r="P24" s="483"/>
      <c r="Q24" s="191"/>
      <c r="R24" s="402">
        <f>+O24</f>
        <v>50</v>
      </c>
      <c r="S24" s="770"/>
    </row>
    <row r="25" spans="1:19" ht="12" customHeight="1" x14ac:dyDescent="0.25">
      <c r="A25" s="732"/>
      <c r="B25" s="771" t="s">
        <v>319</v>
      </c>
      <c r="C25" s="483">
        <v>0</v>
      </c>
      <c r="D25" s="24" t="s">
        <v>139</v>
      </c>
      <c r="E25" s="24">
        <f>+C25</f>
        <v>0</v>
      </c>
      <c r="F25" s="483"/>
      <c r="G25" s="57"/>
      <c r="H25" s="483"/>
      <c r="I25" s="483"/>
      <c r="J25" s="483"/>
      <c r="K25" s="191"/>
      <c r="L25" s="483"/>
      <c r="M25" s="57">
        <v>3</v>
      </c>
      <c r="N25" s="24" t="s">
        <v>139</v>
      </c>
      <c r="O25" s="24">
        <f>+M25</f>
        <v>3</v>
      </c>
      <c r="P25" s="483"/>
      <c r="Q25" s="191"/>
      <c r="R25" s="402">
        <f>+O25</f>
        <v>3</v>
      </c>
      <c r="S25" s="770"/>
    </row>
    <row r="26" spans="1:19" ht="12" customHeight="1" x14ac:dyDescent="0.25">
      <c r="B26" s="1163" t="s">
        <v>430</v>
      </c>
      <c r="C26" s="226">
        <v>0</v>
      </c>
      <c r="D26" s="226" t="s">
        <v>163</v>
      </c>
      <c r="E26" s="773">
        <f>+C26/9.5</f>
        <v>0</v>
      </c>
      <c r="F26" s="773"/>
      <c r="G26" s="774"/>
      <c r="H26" s="229"/>
      <c r="I26" s="775"/>
      <c r="J26" s="775"/>
      <c r="K26" s="751"/>
      <c r="L26" s="776"/>
      <c r="M26" s="228">
        <v>100</v>
      </c>
      <c r="N26" s="226" t="s">
        <v>163</v>
      </c>
      <c r="O26" s="773">
        <f>+M26/10</f>
        <v>10</v>
      </c>
      <c r="P26" s="773"/>
      <c r="Q26" s="777"/>
      <c r="R26" s="778"/>
      <c r="S26" s="770"/>
    </row>
    <row r="27" spans="1:19" ht="12" customHeight="1" x14ac:dyDescent="0.25">
      <c r="B27" s="1164"/>
      <c r="C27" s="24">
        <v>0</v>
      </c>
      <c r="D27" s="24" t="s">
        <v>15</v>
      </c>
      <c r="E27" s="58">
        <f>+C27</f>
        <v>0</v>
      </c>
      <c r="F27" s="58"/>
      <c r="G27" s="779"/>
      <c r="H27" s="780"/>
      <c r="I27" s="780"/>
      <c r="J27" s="780"/>
      <c r="K27" s="781"/>
      <c r="L27" s="780"/>
      <c r="M27" s="78">
        <v>24</v>
      </c>
      <c r="N27" s="24" t="s">
        <v>15</v>
      </c>
      <c r="O27" s="58">
        <f>+M27</f>
        <v>24</v>
      </c>
      <c r="P27" s="58"/>
      <c r="Q27" s="782">
        <f>+O27</f>
        <v>24</v>
      </c>
      <c r="R27" s="783">
        <f>+Q27</f>
        <v>24</v>
      </c>
      <c r="S27" s="770"/>
    </row>
    <row r="28" spans="1:19" ht="12" customHeight="1" x14ac:dyDescent="0.25">
      <c r="B28" s="1164"/>
      <c r="C28" s="24">
        <v>0</v>
      </c>
      <c r="D28" s="503" t="s">
        <v>15</v>
      </c>
      <c r="E28" s="784">
        <f>+C28</f>
        <v>0</v>
      </c>
      <c r="F28" s="784"/>
      <c r="G28" s="785"/>
      <c r="H28" s="786"/>
      <c r="I28" s="786"/>
      <c r="J28" s="786"/>
      <c r="K28" s="787"/>
      <c r="L28" s="786"/>
      <c r="M28" s="788">
        <v>12</v>
      </c>
      <c r="N28" s="503" t="s">
        <v>15</v>
      </c>
      <c r="O28" s="784">
        <f>+M28</f>
        <v>12</v>
      </c>
      <c r="P28" s="784"/>
      <c r="Q28" s="789">
        <f>+O28</f>
        <v>12</v>
      </c>
      <c r="R28" s="790">
        <f>+Q28</f>
        <v>12</v>
      </c>
      <c r="S28" s="770"/>
    </row>
    <row r="29" spans="1:19" ht="12" customHeight="1" x14ac:dyDescent="0.25">
      <c r="B29" s="791" t="s">
        <v>17</v>
      </c>
      <c r="C29" s="226">
        <v>0</v>
      </c>
      <c r="D29" s="24" t="s">
        <v>18</v>
      </c>
      <c r="E29" s="504">
        <f>+C29*2</f>
        <v>0</v>
      </c>
      <c r="F29" s="53"/>
      <c r="G29" s="792"/>
      <c r="H29" s="793"/>
      <c r="I29" s="793"/>
      <c r="J29" s="793"/>
      <c r="K29" s="248"/>
      <c r="L29" s="794"/>
      <c r="M29" s="792">
        <v>10</v>
      </c>
      <c r="N29" s="24" t="s">
        <v>18</v>
      </c>
      <c r="O29" s="504">
        <f>+M29*2</f>
        <v>20</v>
      </c>
      <c r="P29" s="58"/>
      <c r="Q29" s="248"/>
      <c r="R29" s="783">
        <f>+O29</f>
        <v>20</v>
      </c>
      <c r="S29" s="770"/>
    </row>
    <row r="30" spans="1:19" x14ac:dyDescent="0.25">
      <c r="B30" s="795" t="s">
        <v>268</v>
      </c>
      <c r="C30" s="483">
        <v>0</v>
      </c>
      <c r="D30" s="24" t="s">
        <v>160</v>
      </c>
      <c r="E30" s="24">
        <f>+C30/1.5</f>
        <v>0</v>
      </c>
      <c r="F30" s="504"/>
      <c r="G30" s="180"/>
      <c r="H30" s="765"/>
      <c r="I30" s="793"/>
      <c r="J30" s="793"/>
      <c r="K30" s="402"/>
      <c r="L30" s="793"/>
      <c r="M30" s="180">
        <v>150</v>
      </c>
      <c r="N30" s="24" t="s">
        <v>160</v>
      </c>
      <c r="O30" s="24">
        <f>+M30/1.5</f>
        <v>100</v>
      </c>
      <c r="P30" s="793"/>
      <c r="Q30" s="402">
        <v>0</v>
      </c>
      <c r="R30" s="402"/>
      <c r="S30" s="770"/>
    </row>
    <row r="31" spans="1:19" x14ac:dyDescent="0.25">
      <c r="B31" s="757" t="s">
        <v>288</v>
      </c>
      <c r="C31" s="483">
        <v>0</v>
      </c>
      <c r="D31" s="24" t="s">
        <v>163</v>
      </c>
      <c r="E31" s="504">
        <f>+C31/10</f>
        <v>0</v>
      </c>
      <c r="F31" s="504"/>
      <c r="G31" s="180"/>
      <c r="H31" s="765"/>
      <c r="I31" s="793"/>
      <c r="J31" s="793"/>
      <c r="K31" s="402"/>
      <c r="L31" s="793"/>
      <c r="M31" s="180">
        <v>60</v>
      </c>
      <c r="N31" s="24" t="s">
        <v>163</v>
      </c>
      <c r="O31" s="504">
        <f>+M31/10</f>
        <v>6</v>
      </c>
      <c r="P31" s="793"/>
      <c r="Q31" s="402"/>
      <c r="R31" s="769">
        <f>+O31</f>
        <v>6</v>
      </c>
      <c r="S31" s="770"/>
    </row>
    <row r="32" spans="1:19" x14ac:dyDescent="0.25">
      <c r="B32" s="757" t="s">
        <v>185</v>
      </c>
      <c r="C32" s="483">
        <v>0</v>
      </c>
      <c r="D32" s="24" t="s">
        <v>139</v>
      </c>
      <c r="E32" s="58">
        <f>+C32</f>
        <v>0</v>
      </c>
      <c r="F32" s="504"/>
      <c r="G32" s="180"/>
      <c r="H32" s="765"/>
      <c r="I32" s="793"/>
      <c r="J32" s="793"/>
      <c r="K32" s="402"/>
      <c r="L32" s="793"/>
      <c r="M32" s="180">
        <v>4</v>
      </c>
      <c r="N32" s="24" t="s">
        <v>139</v>
      </c>
      <c r="O32" s="58">
        <f>+M32</f>
        <v>4</v>
      </c>
      <c r="P32" s="793"/>
      <c r="Q32" s="402"/>
      <c r="R32" s="769">
        <f>+O32</f>
        <v>4</v>
      </c>
      <c r="S32" s="770"/>
    </row>
    <row r="33" spans="1:19" x14ac:dyDescent="0.25">
      <c r="B33" s="757" t="s">
        <v>24</v>
      </c>
      <c r="C33" s="483">
        <v>0</v>
      </c>
      <c r="D33" s="24" t="s">
        <v>316</v>
      </c>
      <c r="E33" s="782">
        <f>+C33/40</f>
        <v>0</v>
      </c>
      <c r="F33" s="504"/>
      <c r="G33" s="180"/>
      <c r="H33" s="765"/>
      <c r="I33" s="793"/>
      <c r="J33" s="793"/>
      <c r="K33" s="402"/>
      <c r="L33" s="793"/>
      <c r="M33" s="180">
        <v>80</v>
      </c>
      <c r="N33" s="24" t="s">
        <v>316</v>
      </c>
      <c r="O33" s="782">
        <f>+M33/40</f>
        <v>2</v>
      </c>
      <c r="P33" s="793"/>
      <c r="Q33" s="402">
        <v>0</v>
      </c>
      <c r="R33" s="402"/>
      <c r="S33" s="796"/>
    </row>
    <row r="34" spans="1:19" x14ac:dyDescent="0.25">
      <c r="B34" s="757" t="s">
        <v>314</v>
      </c>
      <c r="C34" s="483">
        <v>0</v>
      </c>
      <c r="D34" s="24" t="s">
        <v>316</v>
      </c>
      <c r="E34" s="782">
        <f>+C34</f>
        <v>0</v>
      </c>
      <c r="F34" s="483"/>
      <c r="G34" s="180"/>
      <c r="H34" s="765"/>
      <c r="I34" s="793"/>
      <c r="J34" s="793"/>
      <c r="K34" s="402"/>
      <c r="L34" s="793"/>
      <c r="M34" s="180">
        <v>80</v>
      </c>
      <c r="N34" s="24" t="s">
        <v>316</v>
      </c>
      <c r="O34" s="782">
        <f>+M34</f>
        <v>80</v>
      </c>
      <c r="P34" s="793"/>
      <c r="Q34" s="402"/>
      <c r="R34" s="769">
        <f>+O34</f>
        <v>80</v>
      </c>
      <c r="S34" s="770"/>
    </row>
    <row r="35" spans="1:19" x14ac:dyDescent="0.25">
      <c r="B35" s="757" t="s">
        <v>371</v>
      </c>
      <c r="C35" s="483">
        <v>0</v>
      </c>
      <c r="D35" s="24" t="s">
        <v>139</v>
      </c>
      <c r="E35" s="58">
        <f>+C35</f>
        <v>0</v>
      </c>
      <c r="F35" s="504"/>
      <c r="G35" s="57"/>
      <c r="H35" s="765"/>
      <c r="I35" s="793"/>
      <c r="J35" s="793"/>
      <c r="K35" s="402"/>
      <c r="L35" s="793"/>
      <c r="M35" s="57">
        <v>60</v>
      </c>
      <c r="N35" s="24" t="s">
        <v>139</v>
      </c>
      <c r="O35" s="58">
        <f>+M35</f>
        <v>60</v>
      </c>
      <c r="P35" s="793"/>
      <c r="Q35" s="402"/>
      <c r="R35" s="769">
        <f>+O35</f>
        <v>60</v>
      </c>
      <c r="S35" s="770"/>
    </row>
    <row r="36" spans="1:19" x14ac:dyDescent="0.25">
      <c r="B36" s="757"/>
      <c r="C36" s="483"/>
      <c r="D36" s="24"/>
      <c r="E36" s="23"/>
      <c r="F36" s="504"/>
      <c r="G36" s="57"/>
      <c r="H36" s="765"/>
      <c r="I36" s="793"/>
      <c r="J36" s="793"/>
      <c r="K36" s="402"/>
      <c r="L36" s="793"/>
      <c r="M36" s="57"/>
      <c r="N36" s="765"/>
      <c r="O36" s="793"/>
      <c r="P36" s="793"/>
      <c r="Q36" s="402"/>
      <c r="R36" s="402"/>
      <c r="S36" s="741"/>
    </row>
    <row r="37" spans="1:19" x14ac:dyDescent="0.25">
      <c r="B37" s="1152"/>
      <c r="C37" s="1153"/>
      <c r="D37" s="1153"/>
      <c r="E37" s="1153"/>
      <c r="F37" s="1154"/>
      <c r="G37" s="1147" t="s">
        <v>154</v>
      </c>
      <c r="H37" s="1148"/>
      <c r="I37" s="1148"/>
      <c r="J37" s="1148"/>
      <c r="K37" s="1148"/>
      <c r="L37" s="797">
        <f>SUM(L1:L35)</f>
        <v>260</v>
      </c>
      <c r="M37" s="1147" t="s">
        <v>154</v>
      </c>
      <c r="N37" s="1148"/>
      <c r="O37" s="1148"/>
      <c r="P37" s="1148"/>
      <c r="Q37" s="1148"/>
      <c r="R37" s="798">
        <f>SUM(R1:R35)</f>
        <v>919</v>
      </c>
      <c r="S37" s="799"/>
    </row>
    <row r="38" spans="1:19" x14ac:dyDescent="0.25">
      <c r="B38" s="780"/>
      <c r="C38" s="780"/>
      <c r="D38" s="780"/>
      <c r="E38" s="780"/>
      <c r="F38" s="504"/>
      <c r="G38" s="483"/>
      <c r="H38" s="765"/>
      <c r="I38" s="793"/>
      <c r="J38" s="793"/>
      <c r="K38" s="248"/>
      <c r="L38" s="780"/>
      <c r="M38" s="483"/>
      <c r="N38" s="765"/>
      <c r="O38" s="793"/>
      <c r="P38" s="793"/>
      <c r="Q38" s="248"/>
      <c r="R38" s="248"/>
      <c r="S38" s="5"/>
    </row>
    <row r="39" spans="1:19" x14ac:dyDescent="0.25">
      <c r="B39" s="780"/>
      <c r="C39" s="780"/>
      <c r="D39" s="780"/>
      <c r="E39" s="780"/>
      <c r="F39" s="504"/>
      <c r="G39" s="483"/>
      <c r="H39" s="765"/>
      <c r="I39" s="793"/>
      <c r="J39" s="793"/>
      <c r="K39" s="248"/>
      <c r="L39" s="780"/>
      <c r="M39" s="483"/>
      <c r="N39" s="765"/>
      <c r="O39" s="793"/>
      <c r="P39" s="793"/>
      <c r="Q39" s="248"/>
      <c r="R39" s="248"/>
      <c r="S39" s="5"/>
    </row>
    <row r="40" spans="1:19" ht="15.75" x14ac:dyDescent="0.25">
      <c r="A40" s="535"/>
      <c r="B40" s="791"/>
      <c r="C40" s="492"/>
      <c r="D40" s="1155" t="s">
        <v>459</v>
      </c>
      <c r="E40" s="1155"/>
      <c r="F40" s="1155"/>
      <c r="G40" s="1155"/>
      <c r="H40" s="1155"/>
      <c r="I40" s="1155"/>
      <c r="J40" s="1155"/>
      <c r="K40" s="1155"/>
      <c r="L40" s="1155"/>
      <c r="M40" s="1155"/>
      <c r="N40" s="1155"/>
      <c r="O40" s="775"/>
      <c r="P40" s="775"/>
      <c r="Q40" s="777"/>
      <c r="R40" s="777"/>
      <c r="S40" s="737"/>
    </row>
    <row r="41" spans="1:19" ht="26.45" customHeight="1" x14ac:dyDescent="0.25">
      <c r="A41" s="535"/>
      <c r="B41" s="981" t="s">
        <v>457</v>
      </c>
      <c r="C41" s="982"/>
      <c r="D41" s="982"/>
      <c r="E41" s="767"/>
      <c r="F41" s="504"/>
      <c r="G41" s="1166" t="s">
        <v>435</v>
      </c>
      <c r="H41" s="1166"/>
      <c r="I41" s="1166"/>
      <c r="J41" s="1166"/>
      <c r="K41" s="1166"/>
      <c r="L41" s="104"/>
      <c r="M41" s="1167" t="s">
        <v>262</v>
      </c>
      <c r="N41" s="1167"/>
      <c r="O41" s="1167"/>
      <c r="P41" s="1167"/>
      <c r="Q41" s="248"/>
      <c r="R41" s="248"/>
      <c r="S41" s="741"/>
    </row>
    <row r="42" spans="1:19" x14ac:dyDescent="0.25">
      <c r="A42" s="535"/>
      <c r="B42" s="1159" t="s">
        <v>329</v>
      </c>
      <c r="C42" s="1160"/>
      <c r="D42" s="1160"/>
      <c r="E42" s="1160"/>
      <c r="F42" s="1161"/>
      <c r="G42" s="1159" t="s">
        <v>327</v>
      </c>
      <c r="H42" s="1160"/>
      <c r="I42" s="1160"/>
      <c r="J42" s="1160"/>
      <c r="K42" s="1160"/>
      <c r="L42" s="1161"/>
      <c r="M42" s="1159" t="s">
        <v>328</v>
      </c>
      <c r="N42" s="1160"/>
      <c r="O42" s="1160"/>
      <c r="P42" s="1160"/>
      <c r="Q42" s="1160"/>
      <c r="R42" s="1161"/>
      <c r="S42" s="741"/>
    </row>
    <row r="43" spans="1:19" x14ac:dyDescent="0.25">
      <c r="A43" s="535"/>
      <c r="B43" s="742" t="s">
        <v>362</v>
      </c>
      <c r="C43" s="715" t="s">
        <v>136</v>
      </c>
      <c r="D43" s="715" t="s">
        <v>0</v>
      </c>
      <c r="E43" s="715" t="s">
        <v>3</v>
      </c>
      <c r="F43" s="715" t="s">
        <v>1</v>
      </c>
      <c r="G43" s="714" t="s">
        <v>136</v>
      </c>
      <c r="H43" s="714" t="s">
        <v>0</v>
      </c>
      <c r="I43" s="714" t="s">
        <v>3</v>
      </c>
      <c r="J43" s="743" t="s">
        <v>433</v>
      </c>
      <c r="K43" s="714" t="s">
        <v>372</v>
      </c>
      <c r="L43" s="714" t="s">
        <v>1</v>
      </c>
      <c r="M43" s="744" t="s">
        <v>136</v>
      </c>
      <c r="N43" s="714" t="s">
        <v>0</v>
      </c>
      <c r="O43" s="714" t="s">
        <v>3</v>
      </c>
      <c r="P43" s="743" t="s">
        <v>434</v>
      </c>
      <c r="Q43" s="714" t="s">
        <v>372</v>
      </c>
      <c r="R43" s="714" t="s">
        <v>1</v>
      </c>
      <c r="S43" s="741"/>
    </row>
    <row r="44" spans="1:19" ht="15.75" thickBot="1" x14ac:dyDescent="0.3">
      <c r="A44" s="535"/>
      <c r="B44" s="745" t="s">
        <v>303</v>
      </c>
      <c r="C44" s="746"/>
      <c r="D44" s="747"/>
      <c r="E44" s="748"/>
      <c r="F44" s="749"/>
      <c r="G44" s="750"/>
      <c r="H44" s="492"/>
      <c r="I44" s="492"/>
      <c r="J44" s="492"/>
      <c r="K44" s="299"/>
      <c r="L44" s="492"/>
      <c r="M44" s="750"/>
      <c r="N44" s="492"/>
      <c r="O44" s="492"/>
      <c r="P44" s="492"/>
      <c r="Q44" s="299"/>
      <c r="R44" s="751"/>
      <c r="S44" s="741"/>
    </row>
    <row r="45" spans="1:19" x14ac:dyDescent="0.25">
      <c r="B45" s="684" t="s">
        <v>122</v>
      </c>
      <c r="C45" s="753">
        <v>0</v>
      </c>
      <c r="D45" s="392" t="s">
        <v>441</v>
      </c>
      <c r="E45" s="800">
        <f>+C45/1.2</f>
        <v>0</v>
      </c>
      <c r="F45" s="801"/>
      <c r="G45" s="150">
        <v>55.2</v>
      </c>
      <c r="H45" s="392" t="s">
        <v>441</v>
      </c>
      <c r="I45" s="800">
        <f>+G45/1.2</f>
        <v>46.000000000000007</v>
      </c>
      <c r="J45" s="802" t="s">
        <v>462</v>
      </c>
      <c r="K45" s="803"/>
      <c r="L45" s="804">
        <f>+I45</f>
        <v>46.000000000000007</v>
      </c>
      <c r="M45" s="150">
        <v>55.2</v>
      </c>
      <c r="N45" s="392" t="s">
        <v>441</v>
      </c>
      <c r="O45" s="800">
        <f>+M45/1.2</f>
        <v>46.000000000000007</v>
      </c>
      <c r="P45" s="802" t="s">
        <v>462</v>
      </c>
      <c r="Q45" s="803"/>
      <c r="R45" s="805">
        <f>+O45</f>
        <v>46.000000000000007</v>
      </c>
      <c r="S45" s="741"/>
    </row>
    <row r="46" spans="1:19" x14ac:dyDescent="0.25">
      <c r="B46" s="383" t="s">
        <v>122</v>
      </c>
      <c r="C46" s="483">
        <v>0</v>
      </c>
      <c r="D46" s="248" t="s">
        <v>441</v>
      </c>
      <c r="E46" s="767">
        <f>+C46/1.2</f>
        <v>0</v>
      </c>
      <c r="F46" s="504"/>
      <c r="G46" s="180">
        <v>42</v>
      </c>
      <c r="H46" s="248" t="s">
        <v>441</v>
      </c>
      <c r="I46" s="767">
        <f>+G46/1.2</f>
        <v>35</v>
      </c>
      <c r="J46" s="793"/>
      <c r="K46" s="402"/>
      <c r="L46" s="782">
        <f>+I46</f>
        <v>35</v>
      </c>
      <c r="M46" s="180">
        <v>42</v>
      </c>
      <c r="N46" s="248" t="s">
        <v>441</v>
      </c>
      <c r="O46" s="767">
        <f>+M46/1.2</f>
        <v>35</v>
      </c>
      <c r="P46" s="793"/>
      <c r="Q46" s="402"/>
      <c r="R46" s="806">
        <f>+O46</f>
        <v>35</v>
      </c>
      <c r="S46" s="741"/>
    </row>
    <row r="47" spans="1:19" x14ac:dyDescent="0.25">
      <c r="B47" s="383" t="s">
        <v>123</v>
      </c>
      <c r="C47" s="483">
        <v>0</v>
      </c>
      <c r="D47" s="248" t="s">
        <v>446</v>
      </c>
      <c r="E47" s="767">
        <f>+C47/0.9</f>
        <v>0</v>
      </c>
      <c r="F47" s="504"/>
      <c r="G47" s="180">
        <v>87.3</v>
      </c>
      <c r="H47" s="248" t="s">
        <v>446</v>
      </c>
      <c r="I47" s="767">
        <f>+G47/0.9</f>
        <v>97</v>
      </c>
      <c r="J47" s="793" t="s">
        <v>462</v>
      </c>
      <c r="K47" s="402"/>
      <c r="L47" s="782">
        <f t="shared" ref="L47" si="8">+I47</f>
        <v>97</v>
      </c>
      <c r="M47" s="180">
        <v>87.3</v>
      </c>
      <c r="N47" s="248" t="s">
        <v>446</v>
      </c>
      <c r="O47" s="767">
        <f>+M47/0.9</f>
        <v>97</v>
      </c>
      <c r="P47" s="793" t="s">
        <v>462</v>
      </c>
      <c r="Q47" s="402"/>
      <c r="R47" s="806">
        <f t="shared" ref="R47" si="9">+O47</f>
        <v>97</v>
      </c>
      <c r="S47" s="741"/>
    </row>
    <row r="48" spans="1:19" x14ac:dyDescent="0.25">
      <c r="B48" s="383" t="s">
        <v>454</v>
      </c>
      <c r="C48" s="483">
        <v>0</v>
      </c>
      <c r="D48" s="248" t="s">
        <v>442</v>
      </c>
      <c r="E48" s="767">
        <f>+C48/1.5</f>
        <v>0</v>
      </c>
      <c r="F48" s="504"/>
      <c r="G48" s="180">
        <v>60</v>
      </c>
      <c r="H48" s="248" t="s">
        <v>442</v>
      </c>
      <c r="I48" s="767">
        <f>+G48/1.5</f>
        <v>40</v>
      </c>
      <c r="J48" s="793"/>
      <c r="K48" s="402">
        <v>0</v>
      </c>
      <c r="L48" s="782">
        <f>+K48</f>
        <v>0</v>
      </c>
      <c r="M48" s="180">
        <v>60</v>
      </c>
      <c r="N48" s="248" t="s">
        <v>442</v>
      </c>
      <c r="O48" s="767">
        <f>+M48/1.5</f>
        <v>40</v>
      </c>
      <c r="P48" s="793"/>
      <c r="Q48" s="402">
        <v>0</v>
      </c>
      <c r="R48" s="806">
        <f>+Q48</f>
        <v>0</v>
      </c>
      <c r="S48" s="741"/>
    </row>
    <row r="49" spans="1:19" x14ac:dyDescent="0.25">
      <c r="B49" s="383" t="s">
        <v>455</v>
      </c>
      <c r="C49" s="483">
        <v>0</v>
      </c>
      <c r="D49" s="248" t="s">
        <v>442</v>
      </c>
      <c r="E49" s="767">
        <f>+C49/1.5</f>
        <v>0</v>
      </c>
      <c r="F49" s="504"/>
      <c r="G49" s="180">
        <v>50</v>
      </c>
      <c r="H49" s="248" t="s">
        <v>442</v>
      </c>
      <c r="I49" s="767">
        <f>+G49/1.5</f>
        <v>33.333333333333336</v>
      </c>
      <c r="J49" s="793"/>
      <c r="K49" s="402">
        <v>0</v>
      </c>
      <c r="L49" s="782">
        <f t="shared" ref="L49:L51" si="10">+K49</f>
        <v>0</v>
      </c>
      <c r="M49" s="180">
        <v>50</v>
      </c>
      <c r="N49" s="248" t="s">
        <v>442</v>
      </c>
      <c r="O49" s="767">
        <f>+M49/1.5</f>
        <v>33.333333333333336</v>
      </c>
      <c r="P49" s="793"/>
      <c r="Q49" s="402">
        <v>0</v>
      </c>
      <c r="R49" s="806">
        <f t="shared" ref="R49:R51" si="11">+Q49</f>
        <v>0</v>
      </c>
      <c r="S49" s="741"/>
    </row>
    <row r="50" spans="1:19" x14ac:dyDescent="0.25">
      <c r="B50" s="383" t="s">
        <v>448</v>
      </c>
      <c r="C50" s="483">
        <v>0</v>
      </c>
      <c r="D50" s="248" t="s">
        <v>445</v>
      </c>
      <c r="E50" s="767">
        <f>+C50/2.25</f>
        <v>0</v>
      </c>
      <c r="F50" s="504"/>
      <c r="G50" s="180">
        <v>45</v>
      </c>
      <c r="H50" s="248" t="s">
        <v>445</v>
      </c>
      <c r="I50" s="767">
        <f>+G50/2.25</f>
        <v>20</v>
      </c>
      <c r="J50" s="793"/>
      <c r="K50" s="402">
        <v>0</v>
      </c>
      <c r="L50" s="782">
        <f t="shared" si="10"/>
        <v>0</v>
      </c>
      <c r="M50" s="180">
        <v>45</v>
      </c>
      <c r="N50" s="248" t="s">
        <v>445</v>
      </c>
      <c r="O50" s="767">
        <f>+M50/2.25</f>
        <v>20</v>
      </c>
      <c r="P50" s="793"/>
      <c r="Q50" s="402">
        <v>0</v>
      </c>
      <c r="R50" s="806">
        <f t="shared" si="11"/>
        <v>0</v>
      </c>
      <c r="S50" s="741"/>
    </row>
    <row r="51" spans="1:19" x14ac:dyDescent="0.25">
      <c r="B51" s="383" t="s">
        <v>447</v>
      </c>
      <c r="C51" s="483">
        <v>0</v>
      </c>
      <c r="D51" s="248" t="s">
        <v>445</v>
      </c>
      <c r="E51" s="767">
        <f>+C51/2.25</f>
        <v>0</v>
      </c>
      <c r="F51" s="504"/>
      <c r="G51" s="180">
        <v>50</v>
      </c>
      <c r="H51" s="248" t="s">
        <v>445</v>
      </c>
      <c r="I51" s="767">
        <f>+G51/2.25</f>
        <v>22.222222222222221</v>
      </c>
      <c r="J51" s="793"/>
      <c r="K51" s="402">
        <v>0</v>
      </c>
      <c r="L51" s="782">
        <f t="shared" si="10"/>
        <v>0</v>
      </c>
      <c r="M51" s="180">
        <v>50</v>
      </c>
      <c r="N51" s="248" t="s">
        <v>445</v>
      </c>
      <c r="O51" s="767">
        <f>+M51/2.25</f>
        <v>22.222222222222221</v>
      </c>
      <c r="P51" s="793"/>
      <c r="Q51" s="402">
        <v>0</v>
      </c>
      <c r="R51" s="806">
        <f t="shared" si="11"/>
        <v>0</v>
      </c>
      <c r="S51" s="741"/>
    </row>
    <row r="52" spans="1:19" ht="15.75" thickBot="1" x14ac:dyDescent="0.3">
      <c r="A52" s="5"/>
      <c r="B52" s="685" t="s">
        <v>129</v>
      </c>
      <c r="C52" s="761">
        <v>0</v>
      </c>
      <c r="D52" s="393" t="s">
        <v>442</v>
      </c>
      <c r="E52" s="807">
        <f>+C52/1.5</f>
        <v>0</v>
      </c>
      <c r="F52" s="808"/>
      <c r="G52" s="809">
        <v>120</v>
      </c>
      <c r="H52" s="393" t="s">
        <v>442</v>
      </c>
      <c r="I52" s="807">
        <f>+G52/1.5</f>
        <v>80</v>
      </c>
      <c r="J52" s="810" t="s">
        <v>462</v>
      </c>
      <c r="K52" s="811">
        <v>0</v>
      </c>
      <c r="L52" s="812">
        <f>+K52</f>
        <v>0</v>
      </c>
      <c r="M52" s="809">
        <v>120</v>
      </c>
      <c r="N52" s="393" t="s">
        <v>442</v>
      </c>
      <c r="O52" s="807">
        <f>+M52/1.5</f>
        <v>80</v>
      </c>
      <c r="P52" s="393" t="s">
        <v>462</v>
      </c>
      <c r="Q52" s="811">
        <v>0</v>
      </c>
      <c r="R52" s="813">
        <f>+Q52</f>
        <v>0</v>
      </c>
      <c r="S52" s="770"/>
    </row>
    <row r="53" spans="1:19" x14ac:dyDescent="0.25">
      <c r="A53" s="5"/>
      <c r="B53" s="757" t="s">
        <v>460</v>
      </c>
      <c r="C53" s="764"/>
      <c r="D53" s="765"/>
      <c r="E53" s="767"/>
      <c r="F53" s="504"/>
      <c r="G53" s="180"/>
      <c r="H53" s="765"/>
      <c r="I53" s="793"/>
      <c r="J53" s="793"/>
      <c r="K53" s="402"/>
      <c r="L53" s="793"/>
      <c r="M53" s="180"/>
      <c r="N53" s="765"/>
      <c r="O53" s="793"/>
      <c r="P53" s="248"/>
      <c r="Q53" s="402"/>
      <c r="R53" s="402"/>
      <c r="S53" s="770"/>
    </row>
    <row r="54" spans="1:19" x14ac:dyDescent="0.25">
      <c r="A54" s="5"/>
      <c r="B54" s="757" t="s">
        <v>317</v>
      </c>
      <c r="C54" s="483">
        <v>0</v>
      </c>
      <c r="D54" s="24" t="s">
        <v>15</v>
      </c>
      <c r="E54" s="767">
        <f>+C54</f>
        <v>0</v>
      </c>
      <c r="F54" s="504"/>
      <c r="G54" s="180"/>
      <c r="H54" s="765"/>
      <c r="I54" s="793"/>
      <c r="J54" s="793"/>
      <c r="K54" s="402"/>
      <c r="L54" s="793"/>
      <c r="M54" s="180">
        <v>30</v>
      </c>
      <c r="N54" s="24" t="s">
        <v>15</v>
      </c>
      <c r="O54" s="767">
        <f>+M54</f>
        <v>30</v>
      </c>
      <c r="P54" s="248"/>
      <c r="Q54" s="402">
        <v>0</v>
      </c>
      <c r="R54" s="402">
        <f>+Q54</f>
        <v>0</v>
      </c>
      <c r="S54" s="770"/>
    </row>
    <row r="55" spans="1:19" x14ac:dyDescent="0.25">
      <c r="A55" s="5"/>
      <c r="B55" s="795" t="s">
        <v>318</v>
      </c>
      <c r="C55" s="483">
        <v>0</v>
      </c>
      <c r="D55" s="24" t="s">
        <v>15</v>
      </c>
      <c r="E55" s="767">
        <f>+C55</f>
        <v>0</v>
      </c>
      <c r="F55" s="504"/>
      <c r="G55" s="180"/>
      <c r="H55" s="765"/>
      <c r="I55" s="793"/>
      <c r="J55" s="793"/>
      <c r="K55" s="402"/>
      <c r="L55" s="793"/>
      <c r="M55" s="180">
        <v>25</v>
      </c>
      <c r="N55" s="24" t="s">
        <v>15</v>
      </c>
      <c r="O55" s="767">
        <f>+M55</f>
        <v>25</v>
      </c>
      <c r="P55" s="248"/>
      <c r="Q55" s="814"/>
      <c r="R55" s="769">
        <f>+O55</f>
        <v>25</v>
      </c>
      <c r="S55" s="770"/>
    </row>
    <row r="56" spans="1:19" x14ac:dyDescent="0.25">
      <c r="A56" s="5"/>
      <c r="B56" s="795" t="s">
        <v>319</v>
      </c>
      <c r="C56" s="483">
        <v>0</v>
      </c>
      <c r="D56" s="24" t="s">
        <v>139</v>
      </c>
      <c r="E56" s="767">
        <f>+C56</f>
        <v>0</v>
      </c>
      <c r="F56" s="504"/>
      <c r="G56" s="180"/>
      <c r="H56" s="765"/>
      <c r="I56" s="793"/>
      <c r="J56" s="793"/>
      <c r="K56" s="402"/>
      <c r="L56" s="793"/>
      <c r="M56" s="180">
        <v>3</v>
      </c>
      <c r="N56" s="24" t="s">
        <v>139</v>
      </c>
      <c r="O56" s="767">
        <f>+M56</f>
        <v>3</v>
      </c>
      <c r="P56" s="248"/>
      <c r="Q56" s="402">
        <v>0</v>
      </c>
      <c r="R56" s="769">
        <f>+Q56</f>
        <v>0</v>
      </c>
      <c r="S56" s="770"/>
    </row>
    <row r="57" spans="1:19" ht="18" customHeight="1" x14ac:dyDescent="0.25">
      <c r="A57" s="5"/>
      <c r="B57" s="1164" t="s">
        <v>450</v>
      </c>
      <c r="C57" s="483">
        <v>0</v>
      </c>
      <c r="D57" s="24" t="s">
        <v>449</v>
      </c>
      <c r="E57" s="767">
        <f>+C57</f>
        <v>0</v>
      </c>
      <c r="F57" s="504"/>
      <c r="G57" s="180"/>
      <c r="H57" s="765"/>
      <c r="I57" s="793"/>
      <c r="J57" s="793"/>
      <c r="K57" s="402"/>
      <c r="L57" s="793"/>
      <c r="M57" s="180">
        <v>420</v>
      </c>
      <c r="N57" s="24" t="s">
        <v>449</v>
      </c>
      <c r="O57" s="815">
        <f>+M57</f>
        <v>420</v>
      </c>
      <c r="P57" s="248" t="s">
        <v>464</v>
      </c>
      <c r="Q57" s="402"/>
      <c r="R57" s="769">
        <f>+O57</f>
        <v>420</v>
      </c>
      <c r="S57" s="770"/>
    </row>
    <row r="58" spans="1:19" ht="18" customHeight="1" x14ac:dyDescent="0.25">
      <c r="A58" s="5"/>
      <c r="B58" s="1164"/>
      <c r="C58" s="483">
        <v>0</v>
      </c>
      <c r="D58" s="24" t="s">
        <v>278</v>
      </c>
      <c r="E58" s="767">
        <f>+C58/0.6</f>
        <v>0</v>
      </c>
      <c r="F58" s="504"/>
      <c r="G58" s="180"/>
      <c r="H58" s="765"/>
      <c r="I58" s="793"/>
      <c r="J58" s="793"/>
      <c r="K58" s="402"/>
      <c r="L58" s="793"/>
      <c r="M58" s="180">
        <v>240</v>
      </c>
      <c r="N58" s="24" t="s">
        <v>278</v>
      </c>
      <c r="O58" s="816">
        <f>+M58/0.6</f>
        <v>400</v>
      </c>
      <c r="P58" s="248"/>
      <c r="Q58" s="402"/>
      <c r="R58" s="769"/>
      <c r="S58" s="770"/>
    </row>
    <row r="59" spans="1:19" x14ac:dyDescent="0.25">
      <c r="A59" s="5"/>
      <c r="B59" s="757" t="s">
        <v>301</v>
      </c>
      <c r="C59" s="483">
        <v>0</v>
      </c>
      <c r="D59" s="24" t="s">
        <v>313</v>
      </c>
      <c r="E59" s="767">
        <f>+C59</f>
        <v>0</v>
      </c>
      <c r="F59" s="504"/>
      <c r="G59" s="180"/>
      <c r="H59" s="765"/>
      <c r="I59" s="793"/>
      <c r="J59" s="793"/>
      <c r="K59" s="402"/>
      <c r="L59" s="793"/>
      <c r="M59" s="180">
        <v>200</v>
      </c>
      <c r="N59" s="24" t="s">
        <v>313</v>
      </c>
      <c r="O59" s="815">
        <f>+M59</f>
        <v>200</v>
      </c>
      <c r="P59" s="248" t="s">
        <v>464</v>
      </c>
      <c r="Q59" s="402"/>
      <c r="R59" s="769"/>
      <c r="S59" s="1162"/>
    </row>
    <row r="60" spans="1:19" x14ac:dyDescent="0.25">
      <c r="A60" s="5"/>
      <c r="B60" s="757" t="s">
        <v>310</v>
      </c>
      <c r="C60" s="483">
        <v>0</v>
      </c>
      <c r="D60" s="24" t="s">
        <v>15</v>
      </c>
      <c r="E60" s="767">
        <f>+C60</f>
        <v>0</v>
      </c>
      <c r="F60" s="504"/>
      <c r="G60" s="180"/>
      <c r="H60" s="765"/>
      <c r="I60" s="793"/>
      <c r="J60" s="793"/>
      <c r="K60" s="402"/>
      <c r="L60" s="793"/>
      <c r="M60" s="180">
        <v>240</v>
      </c>
      <c r="N60" s="24" t="s">
        <v>15</v>
      </c>
      <c r="O60" s="816">
        <f>+M60</f>
        <v>240</v>
      </c>
      <c r="P60" s="248" t="s">
        <v>464</v>
      </c>
      <c r="Q60" s="402"/>
      <c r="R60" s="769">
        <f>+O60</f>
        <v>240</v>
      </c>
      <c r="S60" s="1162"/>
    </row>
    <row r="61" spans="1:19" x14ac:dyDescent="0.25">
      <c r="A61" s="5"/>
      <c r="B61" s="757" t="s">
        <v>461</v>
      </c>
      <c r="C61" s="483">
        <v>0</v>
      </c>
      <c r="D61" s="24" t="s">
        <v>292</v>
      </c>
      <c r="E61" s="767">
        <f>+C61/4</f>
        <v>0</v>
      </c>
      <c r="F61" s="504"/>
      <c r="G61" s="180"/>
      <c r="H61" s="765"/>
      <c r="I61" s="793"/>
      <c r="J61" s="793"/>
      <c r="K61" s="402"/>
      <c r="L61" s="780"/>
      <c r="M61" s="180">
        <v>120</v>
      </c>
      <c r="N61" s="24" t="s">
        <v>292</v>
      </c>
      <c r="O61" s="767">
        <f>+M61/4</f>
        <v>30</v>
      </c>
      <c r="P61" s="793"/>
      <c r="Q61" s="402">
        <v>0</v>
      </c>
      <c r="R61" s="402">
        <f>+Q61</f>
        <v>0</v>
      </c>
      <c r="S61" s="770"/>
    </row>
    <row r="62" spans="1:19" ht="14.45" customHeight="1" x14ac:dyDescent="0.25">
      <c r="A62" s="5"/>
      <c r="B62" s="1163" t="s">
        <v>430</v>
      </c>
      <c r="C62" s="226">
        <v>0</v>
      </c>
      <c r="D62" s="226" t="s">
        <v>163</v>
      </c>
      <c r="E62" s="817">
        <f>+C62/9.5</f>
        <v>0</v>
      </c>
      <c r="F62" s="773"/>
      <c r="G62" s="774"/>
      <c r="H62" s="229"/>
      <c r="I62" s="775"/>
      <c r="J62" s="775"/>
      <c r="K62" s="751"/>
      <c r="L62" s="776"/>
      <c r="M62" s="228">
        <v>100</v>
      </c>
      <c r="N62" s="226" t="s">
        <v>163</v>
      </c>
      <c r="O62" s="773">
        <f>+M62/10</f>
        <v>10</v>
      </c>
      <c r="P62" s="773"/>
      <c r="Q62" s="777"/>
      <c r="R62" s="778"/>
      <c r="S62" s="770"/>
    </row>
    <row r="63" spans="1:19" x14ac:dyDescent="0.25">
      <c r="A63" s="5"/>
      <c r="B63" s="1164"/>
      <c r="C63" s="24">
        <v>0</v>
      </c>
      <c r="D63" s="24" t="s">
        <v>15</v>
      </c>
      <c r="E63" s="77">
        <f>+C63</f>
        <v>0</v>
      </c>
      <c r="F63" s="58"/>
      <c r="G63" s="779"/>
      <c r="H63" s="780"/>
      <c r="I63" s="780"/>
      <c r="J63" s="780"/>
      <c r="K63" s="781"/>
      <c r="L63" s="780"/>
      <c r="M63" s="78">
        <v>24</v>
      </c>
      <c r="N63" s="24" t="s">
        <v>15</v>
      </c>
      <c r="O63" s="58">
        <f>+M63</f>
        <v>24</v>
      </c>
      <c r="P63" s="58"/>
      <c r="Q63" s="782">
        <f>+O63</f>
        <v>24</v>
      </c>
      <c r="R63" s="783">
        <f>+Q63</f>
        <v>24</v>
      </c>
      <c r="S63" s="770"/>
    </row>
    <row r="64" spans="1:19" x14ac:dyDescent="0.25">
      <c r="A64" s="5"/>
      <c r="B64" s="1165"/>
      <c r="C64" s="503">
        <v>0</v>
      </c>
      <c r="D64" s="503" t="s">
        <v>15</v>
      </c>
      <c r="E64" s="818">
        <f>+C64</f>
        <v>0</v>
      </c>
      <c r="F64" s="784"/>
      <c r="G64" s="785"/>
      <c r="H64" s="786"/>
      <c r="I64" s="786"/>
      <c r="J64" s="786"/>
      <c r="K64" s="787"/>
      <c r="L64" s="786"/>
      <c r="M64" s="788">
        <v>12</v>
      </c>
      <c r="N64" s="503" t="s">
        <v>15</v>
      </c>
      <c r="O64" s="784">
        <f>+M64</f>
        <v>12</v>
      </c>
      <c r="P64" s="784"/>
      <c r="Q64" s="789">
        <f>+O64</f>
        <v>12</v>
      </c>
      <c r="R64" s="790">
        <f>+Q64</f>
        <v>12</v>
      </c>
      <c r="S64" s="770"/>
    </row>
    <row r="65" spans="1:19" x14ac:dyDescent="0.25">
      <c r="A65" s="5"/>
      <c r="B65" s="791" t="s">
        <v>17</v>
      </c>
      <c r="C65" s="226">
        <v>0</v>
      </c>
      <c r="D65" s="24" t="s">
        <v>18</v>
      </c>
      <c r="E65" s="819">
        <f>+C65*2</f>
        <v>0</v>
      </c>
      <c r="F65" s="53"/>
      <c r="G65" s="779"/>
      <c r="H65" s="780"/>
      <c r="I65" s="780"/>
      <c r="J65" s="780"/>
      <c r="K65" s="820"/>
      <c r="L65" s="821"/>
      <c r="M65" s="78">
        <v>5</v>
      </c>
      <c r="N65" s="24" t="s">
        <v>18</v>
      </c>
      <c r="O65" s="504">
        <f>+M65*2</f>
        <v>10</v>
      </c>
      <c r="P65" s="58"/>
      <c r="Q65" s="248"/>
      <c r="R65" s="783">
        <f>+O65</f>
        <v>10</v>
      </c>
      <c r="S65" s="770"/>
    </row>
    <row r="66" spans="1:19" x14ac:dyDescent="0.25">
      <c r="A66" s="5"/>
      <c r="B66" s="795" t="s">
        <v>268</v>
      </c>
      <c r="C66" s="483">
        <v>0</v>
      </c>
      <c r="D66" s="24" t="s">
        <v>160</v>
      </c>
      <c r="E66" s="767">
        <f>+C66/1.5</f>
        <v>0</v>
      </c>
      <c r="F66" s="483"/>
      <c r="G66" s="180"/>
      <c r="H66" s="765"/>
      <c r="I66" s="793"/>
      <c r="J66" s="793"/>
      <c r="K66" s="402"/>
      <c r="L66" s="780"/>
      <c r="M66" s="180">
        <v>150</v>
      </c>
      <c r="N66" s="24" t="s">
        <v>160</v>
      </c>
      <c r="O66" s="504">
        <f>+M66/1.5</f>
        <v>100</v>
      </c>
      <c r="P66" s="793"/>
      <c r="Q66" s="248">
        <v>0</v>
      </c>
      <c r="R66" s="822"/>
      <c r="S66" s="770"/>
    </row>
    <row r="67" spans="1:19" x14ac:dyDescent="0.25">
      <c r="A67" s="5"/>
      <c r="B67" s="757" t="s">
        <v>288</v>
      </c>
      <c r="C67" s="483">
        <v>0</v>
      </c>
      <c r="D67" s="24" t="s">
        <v>163</v>
      </c>
      <c r="E67" s="767">
        <f>+C67/10</f>
        <v>0</v>
      </c>
      <c r="F67" s="483"/>
      <c r="G67" s="180"/>
      <c r="H67" s="765"/>
      <c r="I67" s="793"/>
      <c r="J67" s="793"/>
      <c r="K67" s="402"/>
      <c r="L67" s="780"/>
      <c r="M67" s="180">
        <v>60</v>
      </c>
      <c r="N67" s="24" t="s">
        <v>163</v>
      </c>
      <c r="O67" s="504">
        <f>+M67/10</f>
        <v>6</v>
      </c>
      <c r="P67" s="793"/>
      <c r="Q67" s="402"/>
      <c r="R67" s="769">
        <f>+O67</f>
        <v>6</v>
      </c>
      <c r="S67" s="770"/>
    </row>
    <row r="68" spans="1:19" x14ac:dyDescent="0.25">
      <c r="B68" s="757" t="s">
        <v>185</v>
      </c>
      <c r="C68" s="483">
        <v>0</v>
      </c>
      <c r="D68" s="24" t="s">
        <v>139</v>
      </c>
      <c r="E68" s="24">
        <f>+C68</f>
        <v>0</v>
      </c>
      <c r="F68" s="537"/>
      <c r="G68" s="792"/>
      <c r="H68" s="765"/>
      <c r="I68" s="793"/>
      <c r="J68" s="793"/>
      <c r="K68" s="402"/>
      <c r="L68" s="780"/>
      <c r="M68" s="792">
        <v>25</v>
      </c>
      <c r="N68" s="24" t="s">
        <v>139</v>
      </c>
      <c r="O68" s="24">
        <f>+M68</f>
        <v>25</v>
      </c>
      <c r="P68" s="793"/>
      <c r="Q68" s="402"/>
      <c r="R68" s="402">
        <f>+O68</f>
        <v>25</v>
      </c>
      <c r="S68" s="770"/>
    </row>
    <row r="69" spans="1:19" x14ac:dyDescent="0.25">
      <c r="B69" s="757" t="s">
        <v>24</v>
      </c>
      <c r="C69" s="483">
        <v>0</v>
      </c>
      <c r="D69" s="24" t="s">
        <v>316</v>
      </c>
      <c r="E69" s="248">
        <f>+C69/40</f>
        <v>0</v>
      </c>
      <c r="F69" s="780"/>
      <c r="G69" s="792"/>
      <c r="H69" s="765"/>
      <c r="I69" s="793"/>
      <c r="J69" s="793"/>
      <c r="K69" s="402"/>
      <c r="L69" s="780"/>
      <c r="M69" s="792">
        <v>200</v>
      </c>
      <c r="N69" s="24" t="s">
        <v>316</v>
      </c>
      <c r="O69" s="248">
        <f>+M69/40</f>
        <v>5</v>
      </c>
      <c r="P69" s="793"/>
      <c r="Q69" s="402">
        <v>0</v>
      </c>
      <c r="R69" s="402"/>
      <c r="S69" s="770"/>
    </row>
    <row r="70" spans="1:19" x14ac:dyDescent="0.25">
      <c r="B70" s="757" t="s">
        <v>314</v>
      </c>
      <c r="C70" s="483">
        <v>0</v>
      </c>
      <c r="D70" s="24" t="s">
        <v>316</v>
      </c>
      <c r="E70" s="248">
        <f>+C70/40</f>
        <v>0</v>
      </c>
      <c r="F70" s="780"/>
      <c r="G70" s="792"/>
      <c r="H70" s="765"/>
      <c r="I70" s="793"/>
      <c r="J70" s="793"/>
      <c r="K70" s="402"/>
      <c r="L70" s="780"/>
      <c r="M70" s="792">
        <v>200</v>
      </c>
      <c r="N70" s="24" t="s">
        <v>316</v>
      </c>
      <c r="O70" s="248">
        <f>+M70/40</f>
        <v>5</v>
      </c>
      <c r="P70" s="793"/>
      <c r="Q70" s="402"/>
      <c r="R70" s="402">
        <f>+O70</f>
        <v>5</v>
      </c>
      <c r="S70" s="770"/>
    </row>
    <row r="71" spans="1:19" x14ac:dyDescent="0.25">
      <c r="B71" s="757" t="s">
        <v>371</v>
      </c>
      <c r="C71" s="483">
        <v>0</v>
      </c>
      <c r="D71" s="24" t="s">
        <v>139</v>
      </c>
      <c r="E71" s="24">
        <f>+C71</f>
        <v>0</v>
      </c>
      <c r="F71" s="780"/>
      <c r="G71" s="823"/>
      <c r="H71" s="765"/>
      <c r="I71" s="793"/>
      <c r="J71" s="793"/>
      <c r="K71" s="402"/>
      <c r="L71" s="780"/>
      <c r="M71" s="792">
        <v>175</v>
      </c>
      <c r="N71" s="24" t="s">
        <v>139</v>
      </c>
      <c r="O71" s="24">
        <f>+M71</f>
        <v>175</v>
      </c>
      <c r="P71" s="793"/>
      <c r="Q71" s="402"/>
      <c r="R71" s="402">
        <f>+O71</f>
        <v>175</v>
      </c>
      <c r="S71" s="770"/>
    </row>
    <row r="72" spans="1:19" x14ac:dyDescent="0.25">
      <c r="B72" s="757"/>
      <c r="C72" s="483"/>
      <c r="D72" s="56"/>
      <c r="E72" s="56"/>
      <c r="F72" s="780"/>
      <c r="G72" s="823"/>
      <c r="H72" s="765"/>
      <c r="I72" s="793"/>
      <c r="J72" s="793"/>
      <c r="K72" s="402"/>
      <c r="L72" s="780"/>
      <c r="M72" s="823"/>
      <c r="N72" s="765"/>
      <c r="O72" s="793"/>
      <c r="P72" s="793"/>
      <c r="Q72" s="402"/>
      <c r="R72" s="402"/>
      <c r="S72" s="770"/>
    </row>
    <row r="73" spans="1:19" x14ac:dyDescent="0.25">
      <c r="B73" s="1152"/>
      <c r="C73" s="1153"/>
      <c r="D73" s="1153"/>
      <c r="E73" s="1153"/>
      <c r="F73" s="1154"/>
      <c r="G73" s="1147" t="s">
        <v>154</v>
      </c>
      <c r="H73" s="1148"/>
      <c r="I73" s="1148"/>
      <c r="J73" s="1148"/>
      <c r="K73" s="1148"/>
      <c r="L73" s="797">
        <f>SUM(L17:L71)</f>
        <v>438</v>
      </c>
      <c r="M73" s="1147" t="s">
        <v>154</v>
      </c>
      <c r="N73" s="1148"/>
      <c r="O73" s="1148"/>
      <c r="P73" s="1148"/>
      <c r="Q73" s="1148"/>
      <c r="R73" s="798">
        <f>SUM(R17:R71)</f>
        <v>2498</v>
      </c>
      <c r="S73" s="770"/>
    </row>
    <row r="74" spans="1:19" x14ac:dyDescent="0.25">
      <c r="A74" s="5"/>
      <c r="B74" s="779"/>
      <c r="C74" s="780"/>
      <c r="D74" s="780"/>
      <c r="E74" s="780"/>
      <c r="F74" s="780"/>
      <c r="G74" s="780"/>
      <c r="H74" s="780"/>
      <c r="I74" s="780"/>
      <c r="J74" s="780"/>
      <c r="K74" s="820"/>
      <c r="L74" s="780"/>
      <c r="M74" s="780"/>
      <c r="N74" s="780"/>
      <c r="O74" s="780"/>
      <c r="P74" s="780"/>
      <c r="Q74" s="820"/>
      <c r="R74" s="248"/>
      <c r="S74" s="770"/>
    </row>
    <row r="75" spans="1:19" x14ac:dyDescent="0.25">
      <c r="A75" s="5"/>
      <c r="B75" s="981" t="s">
        <v>509</v>
      </c>
      <c r="C75" s="982"/>
      <c r="D75" s="982"/>
      <c r="E75" s="982"/>
      <c r="F75" s="982"/>
      <c r="G75" s="982"/>
      <c r="H75" s="982"/>
      <c r="I75" s="982"/>
      <c r="J75" s="982"/>
      <c r="K75" s="820"/>
      <c r="L75" s="780"/>
      <c r="M75" s="824" t="s">
        <v>465</v>
      </c>
      <c r="N75" s="825"/>
      <c r="O75" s="780"/>
      <c r="P75" s="780"/>
      <c r="Q75" s="780"/>
      <c r="R75" s="248"/>
      <c r="S75" s="770"/>
    </row>
    <row r="76" spans="1:19" ht="14.45" customHeight="1" x14ac:dyDescent="0.25">
      <c r="A76" s="5"/>
      <c r="B76" s="757" t="s">
        <v>137</v>
      </c>
      <c r="C76" s="536"/>
      <c r="D76" s="826"/>
      <c r="E76" s="536"/>
      <c r="F76" s="536"/>
      <c r="G76" s="536"/>
      <c r="H76" s="820"/>
      <c r="I76" s="780"/>
      <c r="J76" s="780"/>
      <c r="K76" s="820"/>
      <c r="L76" s="780"/>
      <c r="M76" s="827" t="s">
        <v>386</v>
      </c>
      <c r="N76" s="536"/>
      <c r="O76" s="827" t="s">
        <v>387</v>
      </c>
      <c r="P76" s="780"/>
      <c r="Q76" s="780"/>
      <c r="R76" s="248"/>
      <c r="S76" s="770"/>
    </row>
    <row r="77" spans="1:19" ht="13.9" customHeight="1" x14ac:dyDescent="0.25">
      <c r="A77" s="5"/>
      <c r="B77" s="828" t="s">
        <v>147</v>
      </c>
      <c r="C77" s="536"/>
      <c r="D77" s="826"/>
      <c r="E77" s="536"/>
      <c r="F77" s="536"/>
      <c r="G77" s="536"/>
      <c r="H77" s="820"/>
      <c r="I77" s="780"/>
      <c r="J77" s="780"/>
      <c r="K77" s="105"/>
      <c r="L77" s="536"/>
      <c r="M77" s="829" t="s">
        <v>388</v>
      </c>
      <c r="N77" s="536"/>
      <c r="O77" s="1168" t="s">
        <v>389</v>
      </c>
      <c r="P77" s="1168"/>
      <c r="Q77" s="1168"/>
      <c r="R77" s="740"/>
      <c r="S77" s="770"/>
    </row>
    <row r="78" spans="1:19" x14ac:dyDescent="0.25">
      <c r="A78" s="5"/>
      <c r="B78" s="828" t="s">
        <v>511</v>
      </c>
      <c r="C78" s="536"/>
      <c r="D78" s="826"/>
      <c r="E78" s="536"/>
      <c r="F78" s="536"/>
      <c r="G78" s="536"/>
      <c r="H78" s="820"/>
      <c r="I78" s="780"/>
      <c r="J78" s="780"/>
      <c r="K78" s="105"/>
      <c r="L78" s="536"/>
      <c r="M78" s="536"/>
      <c r="N78" s="536"/>
      <c r="O78" s="536"/>
      <c r="P78" s="536"/>
      <c r="Q78" s="536"/>
      <c r="R78" s="740"/>
      <c r="S78" s="770"/>
    </row>
    <row r="79" spans="1:19" x14ac:dyDescent="0.25">
      <c r="A79" s="5"/>
      <c r="B79" s="828" t="s">
        <v>510</v>
      </c>
      <c r="C79" s="536"/>
      <c r="D79" s="105"/>
      <c r="E79" s="536"/>
      <c r="F79" s="536"/>
      <c r="G79" s="536"/>
      <c r="H79" s="820"/>
      <c r="I79" s="780"/>
      <c r="J79" s="780"/>
      <c r="K79" s="105"/>
      <c r="L79" s="536"/>
      <c r="M79" s="536" t="s">
        <v>236</v>
      </c>
      <c r="N79" s="536"/>
      <c r="O79" s="536"/>
      <c r="P79" s="536"/>
      <c r="Q79" s="780"/>
      <c r="R79" s="830"/>
      <c r="S79" s="770"/>
    </row>
    <row r="80" spans="1:19" x14ac:dyDescent="0.25">
      <c r="B80" s="828" t="s">
        <v>514</v>
      </c>
      <c r="C80" s="536"/>
      <c r="D80" s="105"/>
      <c r="E80" s="536"/>
      <c r="F80" s="536"/>
      <c r="G80" s="536"/>
      <c r="H80" s="820"/>
      <c r="I80" s="780"/>
      <c r="J80" s="780"/>
      <c r="K80" s="105"/>
      <c r="L80" s="536"/>
      <c r="M80" s="991" t="s">
        <v>487</v>
      </c>
      <c r="N80" s="991"/>
      <c r="O80" s="991"/>
      <c r="P80" s="991"/>
      <c r="Q80" s="991"/>
      <c r="R80" s="830"/>
      <c r="S80" s="770"/>
    </row>
    <row r="81" spans="1:19" x14ac:dyDescent="0.25">
      <c r="B81" s="831" t="s">
        <v>512</v>
      </c>
      <c r="C81" s="820"/>
      <c r="D81" s="820"/>
      <c r="E81" s="820"/>
      <c r="F81" s="820"/>
      <c r="G81" s="780"/>
      <c r="H81" s="820"/>
      <c r="I81" s="780"/>
      <c r="J81" s="780"/>
      <c r="K81" s="105"/>
      <c r="L81" s="536"/>
      <c r="M81" s="991"/>
      <c r="N81" s="991"/>
      <c r="O81" s="991"/>
      <c r="P81" s="991"/>
      <c r="Q81" s="991"/>
      <c r="R81" s="740"/>
      <c r="S81" s="770"/>
    </row>
    <row r="82" spans="1:19" x14ac:dyDescent="0.25">
      <c r="B82" s="831" t="s">
        <v>513</v>
      </c>
      <c r="C82" s="832"/>
      <c r="D82" s="820"/>
      <c r="E82" s="820"/>
      <c r="F82" s="820"/>
      <c r="G82" s="780"/>
      <c r="H82" s="820"/>
      <c r="I82" s="780"/>
      <c r="J82" s="780"/>
      <c r="K82" s="105"/>
      <c r="L82" s="536"/>
      <c r="M82" s="536"/>
      <c r="N82" s="536"/>
      <c r="O82" s="536"/>
      <c r="P82" s="536"/>
      <c r="Q82" s="536"/>
      <c r="R82" s="740"/>
      <c r="S82" s="770"/>
    </row>
    <row r="83" spans="1:19" x14ac:dyDescent="0.25">
      <c r="B83" s="833" t="s">
        <v>245</v>
      </c>
      <c r="C83" s="834"/>
      <c r="D83" s="834"/>
      <c r="E83" s="835"/>
      <c r="F83" s="835"/>
      <c r="G83" s="835"/>
      <c r="H83" s="834"/>
      <c r="I83" s="835"/>
      <c r="J83" s="835"/>
      <c r="K83" s="834"/>
      <c r="L83" s="835"/>
      <c r="M83" s="835"/>
      <c r="N83" s="835"/>
      <c r="O83" s="835"/>
      <c r="P83" s="835"/>
      <c r="Q83" s="835"/>
      <c r="R83" s="836"/>
      <c r="S83" s="837"/>
    </row>
    <row r="84" spans="1:19" x14ac:dyDescent="0.25">
      <c r="A84" s="5"/>
      <c r="B84" s="838"/>
      <c r="C84" s="103"/>
      <c r="D84" s="103"/>
      <c r="K84" s="5"/>
      <c r="R84" s="5"/>
      <c r="S84" s="5"/>
    </row>
  </sheetData>
  <mergeCells count="27">
    <mergeCell ref="M80:Q81"/>
    <mergeCell ref="B42:F42"/>
    <mergeCell ref="G42:L42"/>
    <mergeCell ref="M42:R42"/>
    <mergeCell ref="B57:B58"/>
    <mergeCell ref="B73:F73"/>
    <mergeCell ref="G73:K73"/>
    <mergeCell ref="M73:Q73"/>
    <mergeCell ref="O77:Q77"/>
    <mergeCell ref="B75:J75"/>
    <mergeCell ref="S59:S60"/>
    <mergeCell ref="B62:B64"/>
    <mergeCell ref="B26:B28"/>
    <mergeCell ref="B37:F37"/>
    <mergeCell ref="G37:K37"/>
    <mergeCell ref="M37:Q37"/>
    <mergeCell ref="D40:N40"/>
    <mergeCell ref="B41:D41"/>
    <mergeCell ref="G41:K41"/>
    <mergeCell ref="M41:P41"/>
    <mergeCell ref="C1:N1"/>
    <mergeCell ref="B2:D2"/>
    <mergeCell ref="G2:K2"/>
    <mergeCell ref="M2:P2"/>
    <mergeCell ref="B3:F3"/>
    <mergeCell ref="G3:L3"/>
    <mergeCell ref="M3:R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0" orientation="landscape" r:id="rId1"/>
  <headerFooter scaleWithDoc="0" alignWithMargins="0"/>
  <rowBreaks count="1" manualBreakCount="1">
    <brk id="39" max="16383" man="1"/>
  </rowBreak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zoomScaleNormal="100" workbookViewId="0">
      <selection activeCell="B1" sqref="B1:P49"/>
    </sheetView>
  </sheetViews>
  <sheetFormatPr baseColWidth="10" defaultRowHeight="15" x14ac:dyDescent="0.25"/>
  <cols>
    <col min="1" max="1" width="4.140625" customWidth="1"/>
    <col min="2" max="2" width="24.5703125" customWidth="1"/>
    <col min="3" max="3" width="5.5703125" style="27" customWidth="1"/>
    <col min="4" max="4" width="12.28515625" style="176" customWidth="1"/>
    <col min="5" max="5" width="6.5703125" customWidth="1"/>
    <col min="6" max="6" width="5.5703125" customWidth="1"/>
    <col min="7" max="7" width="6.28515625" customWidth="1"/>
    <col min="8" max="8" width="12.42578125" style="176" customWidth="1"/>
    <col min="9" max="9" width="6" customWidth="1"/>
    <col min="10" max="10" width="3.7109375" customWidth="1"/>
    <col min="11" max="11" width="7.140625" customWidth="1"/>
    <col min="12" max="12" width="6.140625" customWidth="1"/>
    <col min="13" max="13" width="12.28515625" style="176" customWidth="1"/>
    <col min="14" max="14" width="5.5703125" customWidth="1"/>
    <col min="15" max="15" width="3.7109375" customWidth="1"/>
    <col min="16" max="16" width="6.85546875" customWidth="1"/>
  </cols>
  <sheetData>
    <row r="1" spans="1:16" ht="23.45" customHeight="1" x14ac:dyDescent="0.25">
      <c r="A1" s="2"/>
      <c r="B1" s="1169" t="s">
        <v>552</v>
      </c>
      <c r="C1" s="1140"/>
      <c r="D1" s="1140"/>
      <c r="E1" s="1140"/>
      <c r="F1" s="1140"/>
      <c r="G1" s="1140"/>
      <c r="H1" s="1140"/>
      <c r="I1" s="1140"/>
      <c r="J1" s="1140"/>
      <c r="K1" s="1140"/>
      <c r="L1" s="1140"/>
      <c r="M1" s="653"/>
      <c r="N1" s="441"/>
      <c r="O1" s="441"/>
      <c r="P1" s="587"/>
    </row>
    <row r="2" spans="1:16" ht="20.45" customHeight="1" x14ac:dyDescent="0.25">
      <c r="A2" s="2"/>
      <c r="B2" s="686"/>
      <c r="C2" s="687"/>
      <c r="D2" s="687"/>
      <c r="E2" s="156"/>
      <c r="F2" s="156"/>
      <c r="G2" s="1016" t="s">
        <v>436</v>
      </c>
      <c r="H2" s="1016"/>
      <c r="I2" s="1016"/>
      <c r="J2" s="1016"/>
      <c r="K2" s="1016"/>
      <c r="L2" s="386"/>
      <c r="M2" s="1029" t="s">
        <v>262</v>
      </c>
      <c r="N2" s="1029"/>
      <c r="O2" s="1029"/>
      <c r="P2" s="1080"/>
    </row>
    <row r="3" spans="1:16" x14ac:dyDescent="0.25">
      <c r="A3" s="2"/>
      <c r="B3" s="1170" t="s">
        <v>505</v>
      </c>
      <c r="C3" s="1171"/>
      <c r="D3" s="1171"/>
      <c r="E3" s="1171"/>
      <c r="F3" s="1171"/>
      <c r="G3" s="1171"/>
      <c r="H3" s="1171"/>
      <c r="I3" s="681"/>
      <c r="J3" s="681"/>
      <c r="K3" s="681"/>
      <c r="L3" s="681"/>
      <c r="M3" s="727"/>
      <c r="N3" s="681"/>
      <c r="O3" s="681"/>
      <c r="P3" s="728"/>
    </row>
    <row r="4" spans="1:16" ht="14.45" customHeight="1" x14ac:dyDescent="0.25">
      <c r="A4" s="2"/>
      <c r="B4" s="1081" t="s">
        <v>329</v>
      </c>
      <c r="C4" s="1082"/>
      <c r="D4" s="1082"/>
      <c r="E4" s="1082"/>
      <c r="F4" s="1083"/>
      <c r="G4" s="1006" t="s">
        <v>327</v>
      </c>
      <c r="H4" s="1007"/>
      <c r="I4" s="1007"/>
      <c r="J4" s="1007"/>
      <c r="K4" s="1008"/>
      <c r="L4" s="1006" t="s">
        <v>328</v>
      </c>
      <c r="M4" s="1007"/>
      <c r="N4" s="1007"/>
      <c r="O4" s="1007"/>
      <c r="P4" s="1008"/>
    </row>
    <row r="5" spans="1:16" x14ac:dyDescent="0.25">
      <c r="A5" s="2"/>
      <c r="B5" s="328" t="s">
        <v>345</v>
      </c>
      <c r="C5" s="485" t="s">
        <v>136</v>
      </c>
      <c r="D5" s="45" t="s">
        <v>0</v>
      </c>
      <c r="E5" s="45" t="s">
        <v>3</v>
      </c>
      <c r="F5" s="45" t="s">
        <v>1</v>
      </c>
      <c r="G5" s="45" t="s">
        <v>136</v>
      </c>
      <c r="H5" s="45" t="s">
        <v>0</v>
      </c>
      <c r="I5" s="45" t="s">
        <v>3</v>
      </c>
      <c r="J5" s="263" t="s">
        <v>503</v>
      </c>
      <c r="K5" s="45" t="s">
        <v>1</v>
      </c>
      <c r="L5" s="59" t="s">
        <v>136</v>
      </c>
      <c r="M5" s="45" t="s">
        <v>0</v>
      </c>
      <c r="N5" s="45" t="s">
        <v>3</v>
      </c>
      <c r="O5" s="263" t="s">
        <v>503</v>
      </c>
      <c r="P5" s="45" t="s">
        <v>1</v>
      </c>
    </row>
    <row r="6" spans="1:16" ht="12" customHeight="1" x14ac:dyDescent="0.25">
      <c r="A6" s="2"/>
      <c r="B6" s="110" t="s">
        <v>287</v>
      </c>
      <c r="C6" s="171">
        <v>0</v>
      </c>
      <c r="D6" s="118" t="s">
        <v>286</v>
      </c>
      <c r="E6" s="118">
        <f>+C6</f>
        <v>0</v>
      </c>
      <c r="F6" s="193"/>
      <c r="G6" s="49"/>
      <c r="H6" s="118"/>
      <c r="I6" s="118"/>
      <c r="J6" s="34"/>
      <c r="K6" s="39"/>
      <c r="L6" s="171">
        <v>6</v>
      </c>
      <c r="M6" s="118" t="s">
        <v>286</v>
      </c>
      <c r="N6" s="118">
        <f>+L6</f>
        <v>6</v>
      </c>
      <c r="O6" s="32"/>
      <c r="P6" s="39">
        <f>+N6</f>
        <v>6</v>
      </c>
    </row>
    <row r="7" spans="1:16" ht="12" customHeight="1" x14ac:dyDescent="0.25">
      <c r="A7" s="2"/>
      <c r="B7" s="110" t="s">
        <v>21</v>
      </c>
      <c r="C7" s="91">
        <v>0</v>
      </c>
      <c r="D7" s="118" t="s">
        <v>286</v>
      </c>
      <c r="E7" s="118">
        <f>+C7</f>
        <v>0</v>
      </c>
      <c r="F7" s="193"/>
      <c r="G7" s="34"/>
      <c r="H7" s="118"/>
      <c r="I7" s="118"/>
      <c r="J7" s="34"/>
      <c r="K7" s="39"/>
      <c r="L7" s="91">
        <v>15</v>
      </c>
      <c r="M7" s="118" t="s">
        <v>286</v>
      </c>
      <c r="N7" s="24">
        <f>+L7</f>
        <v>15</v>
      </c>
      <c r="O7" s="58"/>
      <c r="P7" s="53">
        <f>+N7</f>
        <v>15</v>
      </c>
    </row>
    <row r="8" spans="1:16" ht="12" customHeight="1" x14ac:dyDescent="0.25">
      <c r="A8" s="2"/>
      <c r="B8" s="1019" t="s">
        <v>502</v>
      </c>
      <c r="C8" s="91">
        <v>0</v>
      </c>
      <c r="D8" s="118" t="s">
        <v>269</v>
      </c>
      <c r="E8" s="118">
        <f>+C8/1.5</f>
        <v>0</v>
      </c>
      <c r="F8" s="193"/>
      <c r="G8" s="49">
        <v>150</v>
      </c>
      <c r="H8" s="118" t="s">
        <v>269</v>
      </c>
      <c r="I8" s="118">
        <f>+G8/1.5</f>
        <v>100</v>
      </c>
      <c r="J8" s="34"/>
      <c r="K8" s="39">
        <f>+I8</f>
        <v>100</v>
      </c>
      <c r="L8" s="91">
        <v>150</v>
      </c>
      <c r="M8" s="118" t="s">
        <v>269</v>
      </c>
      <c r="N8" s="24">
        <f>+L8/1.5</f>
        <v>100</v>
      </c>
      <c r="O8" s="77"/>
      <c r="P8" s="53">
        <f t="shared" ref="P8:P11" si="0">+N8</f>
        <v>100</v>
      </c>
    </row>
    <row r="9" spans="1:16" ht="12" customHeight="1" x14ac:dyDescent="0.25">
      <c r="A9" s="2"/>
      <c r="B9" s="1019"/>
      <c r="C9" s="91">
        <v>0</v>
      </c>
      <c r="D9" s="118" t="s">
        <v>286</v>
      </c>
      <c r="E9" s="118">
        <f>+C9</f>
        <v>0</v>
      </c>
      <c r="F9" s="193"/>
      <c r="G9" s="34"/>
      <c r="H9" s="118"/>
      <c r="I9" s="118"/>
      <c r="J9" s="34"/>
      <c r="K9" s="39"/>
      <c r="L9" s="91">
        <v>180</v>
      </c>
      <c r="M9" s="118" t="s">
        <v>286</v>
      </c>
      <c r="N9" s="24">
        <f>+L9</f>
        <v>180</v>
      </c>
      <c r="O9" s="77"/>
      <c r="P9" s="53">
        <f t="shared" si="0"/>
        <v>180</v>
      </c>
    </row>
    <row r="10" spans="1:16" ht="12" customHeight="1" x14ac:dyDescent="0.25">
      <c r="A10" s="2"/>
      <c r="B10" s="481" t="s">
        <v>492</v>
      </c>
      <c r="C10" s="91">
        <v>0</v>
      </c>
      <c r="D10" s="118" t="s">
        <v>269</v>
      </c>
      <c r="E10" s="118">
        <f>+C10/1.5</f>
        <v>0</v>
      </c>
      <c r="F10" s="338"/>
      <c r="G10" s="162"/>
      <c r="H10" s="118"/>
      <c r="I10" s="118"/>
      <c r="J10" s="483"/>
      <c r="K10" s="484"/>
      <c r="L10" s="91">
        <v>60</v>
      </c>
      <c r="M10" s="118" t="s">
        <v>269</v>
      </c>
      <c r="N10" s="24">
        <f>+L10/1.5</f>
        <v>40</v>
      </c>
      <c r="O10" s="483"/>
      <c r="P10" s="53">
        <f t="shared" si="0"/>
        <v>40</v>
      </c>
    </row>
    <row r="11" spans="1:16" ht="12" customHeight="1" x14ac:dyDescent="0.25">
      <c r="A11" s="2"/>
      <c r="B11" s="110" t="s">
        <v>493</v>
      </c>
      <c r="C11" s="91">
        <v>0</v>
      </c>
      <c r="D11" s="118" t="s">
        <v>286</v>
      </c>
      <c r="E11" s="162">
        <f>+C11</f>
        <v>0</v>
      </c>
      <c r="F11" s="338"/>
      <c r="G11" s="162"/>
      <c r="H11" s="118"/>
      <c r="I11" s="162"/>
      <c r="J11" s="483"/>
      <c r="K11" s="484"/>
      <c r="L11" s="91">
        <v>20</v>
      </c>
      <c r="M11" s="118" t="s">
        <v>286</v>
      </c>
      <c r="N11" s="483">
        <f>+L11</f>
        <v>20</v>
      </c>
      <c r="O11" s="483"/>
      <c r="P11" s="53">
        <f t="shared" si="0"/>
        <v>20</v>
      </c>
    </row>
    <row r="12" spans="1:16" ht="12" customHeight="1" x14ac:dyDescent="0.25">
      <c r="A12" s="2"/>
      <c r="B12" s="394" t="s">
        <v>499</v>
      </c>
      <c r="C12" s="171">
        <v>0</v>
      </c>
      <c r="D12" s="68" t="s">
        <v>160</v>
      </c>
      <c r="E12" s="68">
        <f>+C12/1.5</f>
        <v>0</v>
      </c>
      <c r="F12" s="237"/>
      <c r="G12" s="491"/>
      <c r="H12" s="68"/>
      <c r="I12" s="68"/>
      <c r="J12" s="492"/>
      <c r="K12" s="493"/>
      <c r="L12" s="171">
        <v>75</v>
      </c>
      <c r="M12" s="68" t="s">
        <v>160</v>
      </c>
      <c r="N12" s="226">
        <f>+L12/1.5</f>
        <v>50</v>
      </c>
      <c r="O12" s="492">
        <v>0</v>
      </c>
      <c r="P12" s="493"/>
    </row>
    <row r="13" spans="1:16" ht="12" customHeight="1" x14ac:dyDescent="0.25">
      <c r="A13" s="2"/>
      <c r="B13" s="110" t="s">
        <v>506</v>
      </c>
      <c r="C13" s="91">
        <v>0</v>
      </c>
      <c r="D13" s="118" t="s">
        <v>16</v>
      </c>
      <c r="E13" s="118">
        <f>+C13</f>
        <v>0</v>
      </c>
      <c r="F13" s="486"/>
      <c r="G13" s="60"/>
      <c r="H13" s="118"/>
      <c r="I13" s="118"/>
      <c r="J13" s="248"/>
      <c r="K13" s="487"/>
      <c r="L13" s="91">
        <v>120</v>
      </c>
      <c r="M13" s="118" t="s">
        <v>16</v>
      </c>
      <c r="N13" s="24">
        <f>+L13</f>
        <v>120</v>
      </c>
      <c r="O13" s="483">
        <v>0</v>
      </c>
      <c r="P13" s="484"/>
    </row>
    <row r="14" spans="1:16" ht="12" customHeight="1" x14ac:dyDescent="0.25">
      <c r="A14" s="2"/>
      <c r="B14" s="110" t="s">
        <v>310</v>
      </c>
      <c r="C14" s="91">
        <v>0</v>
      </c>
      <c r="D14" s="118" t="s">
        <v>16</v>
      </c>
      <c r="E14" s="118">
        <f t="shared" ref="E14:E17" si="1">+C14</f>
        <v>0</v>
      </c>
      <c r="F14" s="486"/>
      <c r="G14" s="60"/>
      <c r="H14" s="118"/>
      <c r="I14" s="118"/>
      <c r="J14" s="339"/>
      <c r="K14" s="488"/>
      <c r="L14" s="91">
        <v>120</v>
      </c>
      <c r="M14" s="118" t="s">
        <v>16</v>
      </c>
      <c r="N14" s="24">
        <f t="shared" ref="N14:N17" si="2">+L14</f>
        <v>120</v>
      </c>
      <c r="O14" s="483"/>
      <c r="P14" s="484">
        <f>+N14</f>
        <v>120</v>
      </c>
    </row>
    <row r="15" spans="1:16" ht="12" customHeight="1" x14ac:dyDescent="0.25">
      <c r="A15" s="2"/>
      <c r="B15" s="233" t="s">
        <v>302</v>
      </c>
      <c r="C15" s="189">
        <v>0</v>
      </c>
      <c r="D15" s="71" t="s">
        <v>16</v>
      </c>
      <c r="E15" s="71">
        <f t="shared" si="1"/>
        <v>0</v>
      </c>
      <c r="F15" s="495"/>
      <c r="G15" s="70"/>
      <c r="H15" s="71"/>
      <c r="I15" s="71"/>
      <c r="J15" s="496"/>
      <c r="K15" s="497"/>
      <c r="L15" s="189">
        <v>240</v>
      </c>
      <c r="M15" s="71" t="s">
        <v>16</v>
      </c>
      <c r="N15" s="503">
        <f t="shared" si="2"/>
        <v>240</v>
      </c>
      <c r="O15" s="505">
        <v>0</v>
      </c>
      <c r="P15" s="506"/>
    </row>
    <row r="16" spans="1:16" x14ac:dyDescent="0.25">
      <c r="A16" s="2"/>
      <c r="B16" s="394" t="s">
        <v>294</v>
      </c>
      <c r="C16" s="171">
        <v>0</v>
      </c>
      <c r="D16" s="68" t="s">
        <v>295</v>
      </c>
      <c r="E16" s="68">
        <f t="shared" si="1"/>
        <v>0</v>
      </c>
      <c r="F16" s="237"/>
      <c r="G16" s="491">
        <v>16</v>
      </c>
      <c r="H16" s="68" t="s">
        <v>295</v>
      </c>
      <c r="I16" s="68">
        <f t="shared" ref="I16" si="3">+G16</f>
        <v>16</v>
      </c>
      <c r="J16" s="238"/>
      <c r="K16" s="494">
        <f>+I16</f>
        <v>16</v>
      </c>
      <c r="L16" s="171">
        <v>16</v>
      </c>
      <c r="M16" s="68" t="s">
        <v>295</v>
      </c>
      <c r="N16" s="226">
        <f t="shared" si="2"/>
        <v>16</v>
      </c>
      <c r="O16" s="492"/>
      <c r="P16" s="493">
        <f>+N16</f>
        <v>16</v>
      </c>
    </row>
    <row r="17" spans="1:16" ht="12" customHeight="1" x14ac:dyDescent="0.25">
      <c r="A17" s="2"/>
      <c r="B17" s="110" t="s">
        <v>296</v>
      </c>
      <c r="C17" s="91">
        <v>0</v>
      </c>
      <c r="D17" s="118" t="s">
        <v>295</v>
      </c>
      <c r="E17" s="118">
        <f t="shared" si="1"/>
        <v>0</v>
      </c>
      <c r="F17" s="193"/>
      <c r="G17" s="49"/>
      <c r="H17" s="118"/>
      <c r="I17" s="118"/>
      <c r="J17" s="34"/>
      <c r="K17" s="338"/>
      <c r="L17" s="91">
        <v>24</v>
      </c>
      <c r="M17" s="118" t="s">
        <v>295</v>
      </c>
      <c r="N17" s="24">
        <f t="shared" si="2"/>
        <v>24</v>
      </c>
      <c r="O17" s="483">
        <v>0</v>
      </c>
      <c r="P17" s="484"/>
    </row>
    <row r="18" spans="1:16" ht="12" customHeight="1" x14ac:dyDescent="0.25">
      <c r="A18" s="2"/>
      <c r="B18" s="110" t="s">
        <v>290</v>
      </c>
      <c r="C18" s="91">
        <v>0</v>
      </c>
      <c r="D18" s="118" t="s">
        <v>429</v>
      </c>
      <c r="E18" s="118">
        <f>+C18/4.5</f>
        <v>0</v>
      </c>
      <c r="F18" s="193"/>
      <c r="G18" s="49">
        <v>135</v>
      </c>
      <c r="H18" s="118" t="s">
        <v>429</v>
      </c>
      <c r="I18" s="118">
        <f>+G18/4.5</f>
        <v>30</v>
      </c>
      <c r="J18" s="34"/>
      <c r="K18" s="39">
        <f>+I18</f>
        <v>30</v>
      </c>
      <c r="L18" s="91">
        <v>135</v>
      </c>
      <c r="M18" s="118" t="s">
        <v>429</v>
      </c>
      <c r="N18" s="24">
        <f>+L18/4.5</f>
        <v>30</v>
      </c>
      <c r="O18" s="58">
        <v>0</v>
      </c>
      <c r="P18" s="53"/>
    </row>
    <row r="19" spans="1:16" x14ac:dyDescent="0.25">
      <c r="A19" s="2"/>
      <c r="B19" s="570" t="s">
        <v>99</v>
      </c>
      <c r="C19" s="91">
        <v>0</v>
      </c>
      <c r="D19" s="118" t="s">
        <v>293</v>
      </c>
      <c r="E19" s="118">
        <f>+C19/3</f>
        <v>0</v>
      </c>
      <c r="F19" s="193"/>
      <c r="G19" s="49"/>
      <c r="H19" s="118"/>
      <c r="I19" s="118"/>
      <c r="J19" s="34"/>
      <c r="K19" s="39"/>
      <c r="L19" s="91">
        <v>150</v>
      </c>
      <c r="M19" s="118" t="s">
        <v>293</v>
      </c>
      <c r="N19" s="24">
        <f>+L19/3</f>
        <v>50</v>
      </c>
      <c r="O19" s="58"/>
      <c r="P19" s="53">
        <f>+N19</f>
        <v>50</v>
      </c>
    </row>
    <row r="20" spans="1:16" x14ac:dyDescent="0.25">
      <c r="A20" s="2"/>
      <c r="B20" s="110" t="s">
        <v>297</v>
      </c>
      <c r="C20" s="91">
        <v>0</v>
      </c>
      <c r="D20" s="118" t="s">
        <v>280</v>
      </c>
      <c r="E20" s="118">
        <f>+C20/4</f>
        <v>0</v>
      </c>
      <c r="F20" s="193"/>
      <c r="G20" s="49">
        <v>80</v>
      </c>
      <c r="H20" s="118" t="s">
        <v>280</v>
      </c>
      <c r="I20" s="118">
        <f>+G20/4</f>
        <v>20</v>
      </c>
      <c r="J20" s="34"/>
      <c r="K20" s="39">
        <f>+I20</f>
        <v>20</v>
      </c>
      <c r="L20" s="91">
        <v>80</v>
      </c>
      <c r="M20" s="118" t="s">
        <v>280</v>
      </c>
      <c r="N20" s="24">
        <f>+L20/4</f>
        <v>20</v>
      </c>
      <c r="O20" s="483">
        <v>0</v>
      </c>
      <c r="P20" s="484"/>
    </row>
    <row r="21" spans="1:16" x14ac:dyDescent="0.25">
      <c r="A21" s="2"/>
      <c r="B21" s="246" t="s">
        <v>298</v>
      </c>
      <c r="C21" s="91">
        <v>0</v>
      </c>
      <c r="D21" s="118" t="s">
        <v>160</v>
      </c>
      <c r="E21" s="118">
        <f>+C21/1.5</f>
        <v>0</v>
      </c>
      <c r="F21" s="489"/>
      <c r="G21" s="41"/>
      <c r="H21" s="118"/>
      <c r="I21" s="118"/>
      <c r="J21" s="349"/>
      <c r="K21" s="21"/>
      <c r="L21" s="91">
        <v>120</v>
      </c>
      <c r="M21" s="118" t="s">
        <v>160</v>
      </c>
      <c r="N21" s="24">
        <f>+L21/1.5</f>
        <v>80</v>
      </c>
      <c r="O21" s="24"/>
      <c r="P21" s="191">
        <f>+N21</f>
        <v>80</v>
      </c>
    </row>
    <row r="22" spans="1:16" ht="14.45" customHeight="1" x14ac:dyDescent="0.25">
      <c r="A22" s="2"/>
      <c r="B22" s="1172" t="s">
        <v>504</v>
      </c>
      <c r="C22" s="91">
        <v>0</v>
      </c>
      <c r="D22" s="118" t="s">
        <v>212</v>
      </c>
      <c r="E22" s="118">
        <f t="shared" ref="E22:E26" si="4">+C22</f>
        <v>0</v>
      </c>
      <c r="F22" s="193"/>
      <c r="G22" s="49">
        <v>18</v>
      </c>
      <c r="H22" s="118" t="s">
        <v>212</v>
      </c>
      <c r="I22" s="118">
        <f t="shared" ref="I22" si="5">+G22</f>
        <v>18</v>
      </c>
      <c r="J22" s="34"/>
      <c r="K22" s="39">
        <f>+I22</f>
        <v>18</v>
      </c>
      <c r="L22" s="91">
        <v>18</v>
      </c>
      <c r="M22" s="118" t="s">
        <v>212</v>
      </c>
      <c r="N22" s="24">
        <f t="shared" ref="N22" si="6">+L22</f>
        <v>18</v>
      </c>
      <c r="O22" s="248">
        <v>0</v>
      </c>
      <c r="P22" s="507"/>
    </row>
    <row r="23" spans="1:16" x14ac:dyDescent="0.25">
      <c r="A23" s="2"/>
      <c r="B23" s="1172"/>
      <c r="C23" s="91">
        <v>0</v>
      </c>
      <c r="D23" s="118" t="s">
        <v>469</v>
      </c>
      <c r="E23" s="118">
        <f>+C23*2</f>
        <v>0</v>
      </c>
      <c r="F23" s="193"/>
      <c r="G23" s="34"/>
      <c r="H23" s="118"/>
      <c r="I23" s="118"/>
      <c r="J23" s="34"/>
      <c r="K23" s="39"/>
      <c r="L23" s="91">
        <v>10</v>
      </c>
      <c r="M23" s="118" t="s">
        <v>469</v>
      </c>
      <c r="N23" s="24">
        <f>+L23*2</f>
        <v>20</v>
      </c>
      <c r="O23" s="248">
        <v>0</v>
      </c>
      <c r="P23" s="507"/>
    </row>
    <row r="24" spans="1:16" x14ac:dyDescent="0.25">
      <c r="A24" s="2"/>
      <c r="B24" s="570" t="s">
        <v>498</v>
      </c>
      <c r="C24" s="91">
        <v>0</v>
      </c>
      <c r="D24" s="118" t="s">
        <v>212</v>
      </c>
      <c r="E24" s="118">
        <f t="shared" si="4"/>
        <v>0</v>
      </c>
      <c r="F24" s="193"/>
      <c r="G24" s="349"/>
      <c r="H24" s="118"/>
      <c r="I24" s="118"/>
      <c r="J24" s="349"/>
      <c r="K24" s="39"/>
      <c r="L24" s="91">
        <v>25</v>
      </c>
      <c r="M24" s="118" t="s">
        <v>212</v>
      </c>
      <c r="N24" s="24">
        <f t="shared" ref="N24" si="7">+L24</f>
        <v>25</v>
      </c>
      <c r="O24" s="248">
        <v>0</v>
      </c>
      <c r="P24" s="507"/>
    </row>
    <row r="25" spans="1:16" ht="14.45" customHeight="1" x14ac:dyDescent="0.25">
      <c r="A25" s="2"/>
      <c r="B25" s="1172" t="s">
        <v>494</v>
      </c>
      <c r="C25" s="91">
        <v>0</v>
      </c>
      <c r="D25" s="118" t="s">
        <v>496</v>
      </c>
      <c r="E25" s="118">
        <f>+C25/4.6</f>
        <v>0</v>
      </c>
      <c r="F25" s="486"/>
      <c r="G25" s="60"/>
      <c r="H25" s="118"/>
      <c r="I25" s="118"/>
      <c r="J25" s="339"/>
      <c r="K25" s="488"/>
      <c r="L25" s="91">
        <v>230</v>
      </c>
      <c r="M25" s="118" t="s">
        <v>496</v>
      </c>
      <c r="N25" s="24">
        <f>+L25/4.6</f>
        <v>50.000000000000007</v>
      </c>
      <c r="O25" s="24">
        <v>0</v>
      </c>
      <c r="P25" s="501"/>
    </row>
    <row r="26" spans="1:16" x14ac:dyDescent="0.25">
      <c r="A26" s="2"/>
      <c r="B26" s="1173"/>
      <c r="C26" s="189">
        <v>0</v>
      </c>
      <c r="D26" s="71" t="s">
        <v>497</v>
      </c>
      <c r="E26" s="71">
        <f t="shared" si="4"/>
        <v>0</v>
      </c>
      <c r="F26" s="498"/>
      <c r="G26" s="70"/>
      <c r="H26" s="71"/>
      <c r="I26" s="71"/>
      <c r="J26" s="499"/>
      <c r="K26" s="500"/>
      <c r="L26" s="189">
        <v>15</v>
      </c>
      <c r="M26" s="71" t="s">
        <v>497</v>
      </c>
      <c r="N26" s="503">
        <f t="shared" ref="N26" si="8">+L26</f>
        <v>15</v>
      </c>
      <c r="O26" s="503">
        <v>0</v>
      </c>
      <c r="P26" s="502"/>
    </row>
    <row r="27" spans="1:16" ht="12" customHeight="1" x14ac:dyDescent="0.25">
      <c r="A27" s="2"/>
      <c r="B27" s="110" t="s">
        <v>300</v>
      </c>
      <c r="C27" s="91">
        <v>0</v>
      </c>
      <c r="D27" s="118" t="s">
        <v>269</v>
      </c>
      <c r="E27" s="118">
        <f>+C27/1.5</f>
        <v>0</v>
      </c>
      <c r="F27" s="486"/>
      <c r="G27" s="60"/>
      <c r="H27" s="118"/>
      <c r="I27" s="118"/>
      <c r="J27" s="339"/>
      <c r="K27" s="488"/>
      <c r="L27" s="91">
        <v>0</v>
      </c>
      <c r="M27" s="118" t="s">
        <v>269</v>
      </c>
      <c r="N27" s="24">
        <f>+L27/1.5</f>
        <v>0</v>
      </c>
      <c r="O27" s="248">
        <v>0</v>
      </c>
      <c r="P27" s="507"/>
    </row>
    <row r="28" spans="1:16" ht="16.5" customHeight="1" x14ac:dyDescent="0.25">
      <c r="A28" s="2"/>
      <c r="B28" s="1172" t="s">
        <v>495</v>
      </c>
      <c r="C28" s="91">
        <v>0</v>
      </c>
      <c r="D28" s="118" t="s">
        <v>271</v>
      </c>
      <c r="E28" s="118">
        <f>+C28/10</f>
        <v>0</v>
      </c>
      <c r="F28" s="339"/>
      <c r="G28" s="49"/>
      <c r="H28" s="118"/>
      <c r="I28" s="118"/>
      <c r="J28" s="34"/>
      <c r="K28" s="39"/>
      <c r="L28" s="716">
        <v>30</v>
      </c>
      <c r="M28" s="713" t="s">
        <v>271</v>
      </c>
      <c r="N28" s="717">
        <f>+L28/10</f>
        <v>3</v>
      </c>
      <c r="O28" s="1177">
        <f>+N29</f>
        <v>5</v>
      </c>
      <c r="P28" s="1129">
        <f>+O28</f>
        <v>5</v>
      </c>
    </row>
    <row r="29" spans="1:16" ht="12" customHeight="1" x14ac:dyDescent="0.25">
      <c r="A29" s="2"/>
      <c r="B29" s="1172"/>
      <c r="C29" s="91">
        <v>0</v>
      </c>
      <c r="D29" s="118" t="s">
        <v>132</v>
      </c>
      <c r="E29" s="34">
        <f t="shared" ref="E29" si="9">+C29</f>
        <v>0</v>
      </c>
      <c r="F29" s="339"/>
      <c r="G29" s="49"/>
      <c r="H29" s="118"/>
      <c r="I29" s="34"/>
      <c r="J29" s="34"/>
      <c r="K29" s="39"/>
      <c r="L29" s="716">
        <v>5</v>
      </c>
      <c r="M29" s="713" t="s">
        <v>132</v>
      </c>
      <c r="N29" s="718">
        <f t="shared" ref="N29" si="10">+L29</f>
        <v>5</v>
      </c>
      <c r="O29" s="1177"/>
      <c r="P29" s="1129"/>
    </row>
    <row r="30" spans="1:16" ht="12" customHeight="1" thickBot="1" x14ac:dyDescent="0.3">
      <c r="A30" s="2"/>
      <c r="B30" s="110" t="s">
        <v>284</v>
      </c>
      <c r="C30" s="91">
        <v>0</v>
      </c>
      <c r="D30" s="118" t="s">
        <v>165</v>
      </c>
      <c r="E30" s="118">
        <f>+C30/40</f>
        <v>0</v>
      </c>
      <c r="F30" s="193"/>
      <c r="G30" s="49"/>
      <c r="H30" s="118"/>
      <c r="I30" s="118"/>
      <c r="J30" s="34"/>
      <c r="K30" s="39"/>
      <c r="L30" s="630">
        <v>120</v>
      </c>
      <c r="M30" s="713" t="s">
        <v>165</v>
      </c>
      <c r="N30" s="713">
        <f>+L30/40</f>
        <v>3</v>
      </c>
      <c r="O30" s="719">
        <v>0</v>
      </c>
      <c r="P30" s="39"/>
    </row>
    <row r="31" spans="1:16" ht="12" customHeight="1" x14ac:dyDescent="0.25">
      <c r="A31" s="2"/>
      <c r="B31" s="1136" t="s">
        <v>258</v>
      </c>
      <c r="C31" s="119">
        <v>0</v>
      </c>
      <c r="D31" s="120" t="s">
        <v>208</v>
      </c>
      <c r="E31" s="124">
        <f>+C31/9.5</f>
        <v>0</v>
      </c>
      <c r="F31" s="122"/>
      <c r="G31" s="123">
        <v>95</v>
      </c>
      <c r="H31" s="124" t="str">
        <f>+D31</f>
        <v>9.5 M2/PERS</v>
      </c>
      <c r="I31" s="283">
        <f>+G31/9.5</f>
        <v>10</v>
      </c>
      <c r="J31" s="124">
        <f>+I31</f>
        <v>10</v>
      </c>
      <c r="K31" s="1030">
        <f>SUM(I31:I33)</f>
        <v>10</v>
      </c>
      <c r="L31" s="720">
        <v>95</v>
      </c>
      <c r="M31" s="721" t="s">
        <v>208</v>
      </c>
      <c r="N31" s="722">
        <f>+L31/9.5</f>
        <v>10</v>
      </c>
      <c r="O31" s="723"/>
      <c r="P31" s="1174">
        <f>SUM(O32:O34)</f>
        <v>14</v>
      </c>
    </row>
    <row r="32" spans="1:16" ht="12" customHeight="1" x14ac:dyDescent="0.25">
      <c r="A32" s="2"/>
      <c r="B32" s="1137"/>
      <c r="C32" s="60"/>
      <c r="D32" s="118"/>
      <c r="E32" s="34"/>
      <c r="F32" s="39"/>
      <c r="G32" s="49"/>
      <c r="H32" s="34"/>
      <c r="I32" s="34"/>
      <c r="J32" s="34"/>
      <c r="K32" s="1031"/>
      <c r="L32" s="67">
        <f>9.5*4</f>
        <v>38</v>
      </c>
      <c r="M32" s="68" t="s">
        <v>208</v>
      </c>
      <c r="N32" s="69">
        <f>+L32/9.5</f>
        <v>4</v>
      </c>
      <c r="O32" s="238">
        <f>+N32</f>
        <v>4</v>
      </c>
      <c r="P32" s="1175"/>
    </row>
    <row r="33" spans="1:16" ht="12" customHeight="1" x14ac:dyDescent="0.25">
      <c r="A33" s="2"/>
      <c r="B33" s="1137"/>
      <c r="C33" s="60">
        <v>0</v>
      </c>
      <c r="D33" s="118" t="s">
        <v>15</v>
      </c>
      <c r="E33" s="34">
        <f>+C33</f>
        <v>0</v>
      </c>
      <c r="F33" s="39"/>
      <c r="G33" s="60"/>
      <c r="H33" s="118"/>
      <c r="I33" s="34"/>
      <c r="J33" s="34"/>
      <c r="K33" s="1031"/>
      <c r="L33" s="60">
        <v>4</v>
      </c>
      <c r="M33" s="118" t="s">
        <v>15</v>
      </c>
      <c r="N33" s="32">
        <f>+L33</f>
        <v>4</v>
      </c>
      <c r="O33" s="34">
        <f>+N33</f>
        <v>4</v>
      </c>
      <c r="P33" s="1175"/>
    </row>
    <row r="34" spans="1:16" ht="12" customHeight="1" thickBot="1" x14ac:dyDescent="0.3">
      <c r="A34" s="2"/>
      <c r="B34" s="1138"/>
      <c r="C34" s="128">
        <v>0</v>
      </c>
      <c r="D34" s="129" t="s">
        <v>15</v>
      </c>
      <c r="E34" s="136">
        <f>+C34</f>
        <v>0</v>
      </c>
      <c r="F34" s="131"/>
      <c r="G34" s="132"/>
      <c r="H34" s="129"/>
      <c r="I34" s="130"/>
      <c r="J34" s="130"/>
      <c r="K34" s="1032"/>
      <c r="L34" s="128">
        <v>6</v>
      </c>
      <c r="M34" s="129" t="s">
        <v>15</v>
      </c>
      <c r="N34" s="130">
        <f>+L34</f>
        <v>6</v>
      </c>
      <c r="O34" s="136">
        <f>+N34</f>
        <v>6</v>
      </c>
      <c r="P34" s="1176"/>
    </row>
    <row r="35" spans="1:16" ht="12" customHeight="1" x14ac:dyDescent="0.25">
      <c r="A35" s="2"/>
      <c r="B35" s="304" t="s">
        <v>371</v>
      </c>
      <c r="C35" s="60">
        <v>0</v>
      </c>
      <c r="D35" s="118" t="s">
        <v>139</v>
      </c>
      <c r="E35" s="34">
        <f>+C35</f>
        <v>0</v>
      </c>
      <c r="F35" s="39"/>
      <c r="G35" s="31"/>
      <c r="H35" s="118"/>
      <c r="I35" s="32"/>
      <c r="J35" s="32"/>
      <c r="K35" s="557"/>
      <c r="L35" s="60">
        <v>24</v>
      </c>
      <c r="M35" s="118" t="s">
        <v>139</v>
      </c>
      <c r="N35" s="34">
        <f>+L35</f>
        <v>24</v>
      </c>
      <c r="O35" s="34"/>
      <c r="P35" s="724">
        <f>+N35</f>
        <v>24</v>
      </c>
    </row>
    <row r="36" spans="1:16" ht="12" customHeight="1" x14ac:dyDescent="0.25">
      <c r="A36" s="2"/>
      <c r="B36" s="1019" t="s">
        <v>501</v>
      </c>
      <c r="C36" s="78">
        <v>0</v>
      </c>
      <c r="D36" s="24" t="s">
        <v>152</v>
      </c>
      <c r="E36" s="58">
        <f>+C36/16</f>
        <v>0</v>
      </c>
      <c r="F36" s="52"/>
      <c r="G36" s="31"/>
      <c r="H36" s="118"/>
      <c r="I36" s="32"/>
      <c r="J36" s="32"/>
      <c r="K36" s="557"/>
      <c r="L36" s="78">
        <v>320</v>
      </c>
      <c r="M36" s="24" t="s">
        <v>152</v>
      </c>
      <c r="N36" s="58">
        <f>+L36/16</f>
        <v>20</v>
      </c>
      <c r="O36" s="34">
        <v>0</v>
      </c>
      <c r="P36" s="725"/>
    </row>
    <row r="37" spans="1:16" ht="12" customHeight="1" x14ac:dyDescent="0.25">
      <c r="A37" s="2"/>
      <c r="B37" s="1124"/>
      <c r="C37" s="78">
        <v>0</v>
      </c>
      <c r="D37" s="24" t="s">
        <v>140</v>
      </c>
      <c r="E37" s="58">
        <f>+C37</f>
        <v>0</v>
      </c>
      <c r="F37" s="52"/>
      <c r="G37" s="31"/>
      <c r="H37" s="118"/>
      <c r="I37" s="32"/>
      <c r="J37" s="32"/>
      <c r="K37" s="557"/>
      <c r="L37" s="78">
        <v>25</v>
      </c>
      <c r="M37" s="24" t="s">
        <v>140</v>
      </c>
      <c r="N37" s="58">
        <f>+L37</f>
        <v>25</v>
      </c>
      <c r="O37" s="34">
        <v>0</v>
      </c>
      <c r="P37" s="725"/>
    </row>
    <row r="38" spans="1:16" ht="12" customHeight="1" x14ac:dyDescent="0.25">
      <c r="A38" s="2"/>
      <c r="B38" s="110" t="s">
        <v>185</v>
      </c>
      <c r="C38" s="91">
        <v>0</v>
      </c>
      <c r="D38" s="118" t="s">
        <v>299</v>
      </c>
      <c r="E38" s="118">
        <f>+C38</f>
        <v>0</v>
      </c>
      <c r="F38" s="486"/>
      <c r="G38" s="60"/>
      <c r="H38" s="118"/>
      <c r="I38" s="339"/>
      <c r="J38" s="339"/>
      <c r="K38" s="488"/>
      <c r="L38" s="91">
        <v>5</v>
      </c>
      <c r="M38" s="118" t="s">
        <v>299</v>
      </c>
      <c r="N38" s="118">
        <f>+L38</f>
        <v>5</v>
      </c>
      <c r="O38" s="490"/>
      <c r="P38" s="726">
        <f>+N38</f>
        <v>5</v>
      </c>
    </row>
    <row r="39" spans="1:16" ht="12" customHeight="1" x14ac:dyDescent="0.25">
      <c r="A39" s="168"/>
      <c r="B39" s="169"/>
      <c r="C39" s="115"/>
      <c r="D39" s="1024" t="s">
        <v>155</v>
      </c>
      <c r="E39" s="1024"/>
      <c r="F39" s="74"/>
      <c r="G39" s="1111" t="s">
        <v>155</v>
      </c>
      <c r="H39" s="1112"/>
      <c r="I39" s="1112"/>
      <c r="J39" s="564"/>
      <c r="K39" s="195">
        <f>SUM(K6:K38)</f>
        <v>194</v>
      </c>
      <c r="L39" s="166"/>
      <c r="M39" s="986" t="s">
        <v>154</v>
      </c>
      <c r="N39" s="986"/>
      <c r="O39" s="565"/>
      <c r="P39" s="195">
        <f>SUM(P6:P38)</f>
        <v>675</v>
      </c>
    </row>
    <row r="40" spans="1:16" ht="12" customHeight="1" x14ac:dyDescent="0.25">
      <c r="A40" s="483"/>
      <c r="B40" s="706"/>
      <c r="C40" s="707"/>
      <c r="D40" s="708"/>
      <c r="E40" s="708"/>
      <c r="F40" s="708"/>
      <c r="G40" s="708"/>
      <c r="H40" s="709"/>
      <c r="I40" s="710"/>
      <c r="J40" s="710"/>
      <c r="K40" s="711"/>
      <c r="L40" s="710"/>
      <c r="M40" s="708"/>
      <c r="N40" s="708"/>
      <c r="O40" s="708"/>
      <c r="P40" s="712"/>
    </row>
    <row r="41" spans="1:16" x14ac:dyDescent="0.25">
      <c r="A41" s="535"/>
      <c r="B41" s="1022" t="s">
        <v>509</v>
      </c>
      <c r="C41" s="1023"/>
      <c r="D41" s="1023"/>
      <c r="E41" s="1023"/>
      <c r="F41" s="1023"/>
      <c r="G41" s="1023"/>
      <c r="H41" s="704"/>
      <c r="I41" s="704"/>
      <c r="J41" s="704"/>
      <c r="K41" s="704"/>
      <c r="L41" s="360"/>
      <c r="M41" s="526"/>
      <c r="N41" s="360"/>
      <c r="O41" s="360"/>
      <c r="P41" s="574"/>
    </row>
    <row r="42" spans="1:16" x14ac:dyDescent="0.25">
      <c r="A42" s="504"/>
      <c r="B42" s="577" t="s">
        <v>137</v>
      </c>
      <c r="C42" s="360"/>
      <c r="D42" s="578"/>
      <c r="E42" s="360"/>
      <c r="F42" s="360"/>
      <c r="G42" s="360"/>
      <c r="H42" s="704"/>
      <c r="I42" s="704"/>
      <c r="J42" s="704"/>
      <c r="K42" s="704"/>
      <c r="L42" s="360" t="s">
        <v>236</v>
      </c>
      <c r="M42" s="360"/>
      <c r="N42" s="360"/>
      <c r="O42" s="360"/>
      <c r="P42" s="632"/>
    </row>
    <row r="43" spans="1:16" x14ac:dyDescent="0.25">
      <c r="A43" s="504"/>
      <c r="B43" s="579" t="s">
        <v>147</v>
      </c>
      <c r="C43" s="360"/>
      <c r="D43" s="578"/>
      <c r="E43" s="360"/>
      <c r="F43" s="360"/>
      <c r="G43" s="360"/>
      <c r="H43" s="704"/>
      <c r="I43" s="704"/>
      <c r="J43" s="704"/>
      <c r="K43" s="704"/>
      <c r="L43" s="1025" t="s">
        <v>487</v>
      </c>
      <c r="M43" s="1025"/>
      <c r="N43" s="1025"/>
      <c r="O43" s="1025"/>
      <c r="P43" s="1040"/>
    </row>
    <row r="44" spans="1:16" x14ac:dyDescent="0.25">
      <c r="A44" s="504"/>
      <c r="B44" s="579" t="s">
        <v>511</v>
      </c>
      <c r="C44" s="360"/>
      <c r="D44" s="578"/>
      <c r="E44" s="360"/>
      <c r="F44" s="360"/>
      <c r="G44" s="360"/>
      <c r="H44" s="704"/>
      <c r="I44" s="704"/>
      <c r="J44" s="704"/>
      <c r="K44" s="407"/>
      <c r="L44" s="1025"/>
      <c r="M44" s="1025"/>
      <c r="N44" s="1025"/>
      <c r="O44" s="1025"/>
      <c r="P44" s="1040"/>
    </row>
    <row r="45" spans="1:16" x14ac:dyDescent="0.25">
      <c r="A45" s="537"/>
      <c r="B45" s="579" t="s">
        <v>510</v>
      </c>
      <c r="C45" s="360"/>
      <c r="D45" s="526"/>
      <c r="E45" s="360"/>
      <c r="F45" s="360"/>
      <c r="G45" s="360"/>
      <c r="H45" s="526"/>
      <c r="I45" s="541"/>
      <c r="J45" s="541"/>
      <c r="K45" s="541"/>
      <c r="L45" s="360"/>
      <c r="M45" s="526"/>
      <c r="N45" s="360"/>
      <c r="O45" s="360"/>
      <c r="P45" s="574"/>
    </row>
    <row r="46" spans="1:16" ht="14.45" customHeight="1" x14ac:dyDescent="0.25">
      <c r="A46" s="538"/>
      <c r="B46" s="579" t="s">
        <v>514</v>
      </c>
      <c r="C46" s="360"/>
      <c r="D46" s="526"/>
      <c r="E46" s="360"/>
      <c r="F46" s="360"/>
      <c r="G46" s="360"/>
      <c r="H46" s="526"/>
      <c r="I46" s="541"/>
      <c r="J46" s="541"/>
      <c r="K46" s="541"/>
      <c r="L46" s="360"/>
      <c r="M46" s="526"/>
      <c r="N46" s="360"/>
      <c r="O46" s="360"/>
      <c r="P46" s="574"/>
    </row>
    <row r="47" spans="1:16" x14ac:dyDescent="0.25">
      <c r="A47" s="536"/>
      <c r="B47" s="581" t="s">
        <v>512</v>
      </c>
      <c r="C47" s="705"/>
      <c r="D47" s="705"/>
      <c r="E47" s="705"/>
      <c r="F47" s="705"/>
      <c r="G47" s="387"/>
      <c r="H47" s="526"/>
      <c r="I47" s="360"/>
      <c r="J47" s="360"/>
      <c r="K47" s="360"/>
      <c r="L47" s="360"/>
      <c r="M47" s="526"/>
      <c r="N47" s="360"/>
      <c r="O47" s="360"/>
      <c r="P47" s="574"/>
    </row>
    <row r="48" spans="1:16" x14ac:dyDescent="0.25">
      <c r="A48" s="536"/>
      <c r="B48" s="581" t="s">
        <v>513</v>
      </c>
      <c r="C48" s="421"/>
      <c r="D48" s="705"/>
      <c r="E48" s="705"/>
      <c r="F48" s="705"/>
      <c r="G48" s="387"/>
      <c r="H48" s="526"/>
      <c r="I48" s="360"/>
      <c r="J48" s="360"/>
      <c r="K48" s="360"/>
      <c r="L48" s="360"/>
      <c r="M48" s="526"/>
      <c r="N48" s="360"/>
      <c r="O48" s="360"/>
      <c r="P48" s="574"/>
    </row>
    <row r="49" spans="1:16" x14ac:dyDescent="0.25">
      <c r="A49" s="536"/>
      <c r="B49" s="582" t="s">
        <v>245</v>
      </c>
      <c r="C49" s="585"/>
      <c r="D49" s="585"/>
      <c r="E49" s="584"/>
      <c r="F49" s="584"/>
      <c r="G49" s="584"/>
      <c r="H49" s="585"/>
      <c r="I49" s="584"/>
      <c r="J49" s="584"/>
      <c r="K49" s="584"/>
      <c r="L49" s="584"/>
      <c r="M49" s="585"/>
      <c r="N49" s="584"/>
      <c r="O49" s="584"/>
      <c r="P49" s="586"/>
    </row>
    <row r="50" spans="1:16" x14ac:dyDescent="0.25">
      <c r="A50" s="536"/>
      <c r="B50" s="360"/>
      <c r="C50" s="541"/>
      <c r="D50" s="526"/>
      <c r="E50" s="360"/>
      <c r="F50" s="360"/>
      <c r="G50" s="360"/>
      <c r="H50" s="96"/>
      <c r="I50" s="36"/>
      <c r="J50" s="36"/>
      <c r="K50" s="36"/>
      <c r="L50" s="36"/>
      <c r="M50" s="96"/>
      <c r="N50" s="36"/>
      <c r="O50" s="36"/>
      <c r="P50" s="36"/>
    </row>
  </sheetData>
  <mergeCells count="22">
    <mergeCell ref="L43:P44"/>
    <mergeCell ref="G2:K2"/>
    <mergeCell ref="M2:P2"/>
    <mergeCell ref="B8:B9"/>
    <mergeCell ref="B41:G41"/>
    <mergeCell ref="B28:B29"/>
    <mergeCell ref="O28:O29"/>
    <mergeCell ref="P28:P29"/>
    <mergeCell ref="B22:B23"/>
    <mergeCell ref="B1:L1"/>
    <mergeCell ref="M39:N39"/>
    <mergeCell ref="B3:H3"/>
    <mergeCell ref="G4:K4"/>
    <mergeCell ref="L4:P4"/>
    <mergeCell ref="B4:F4"/>
    <mergeCell ref="B25:B26"/>
    <mergeCell ref="D39:E39"/>
    <mergeCell ref="G39:I39"/>
    <mergeCell ref="B31:B34"/>
    <mergeCell ref="K31:K34"/>
    <mergeCell ref="B36:B37"/>
    <mergeCell ref="P31:P34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view="pageBreakPreview" zoomScale="60" zoomScaleNormal="100" workbookViewId="0">
      <selection activeCell="O29" sqref="O29"/>
    </sheetView>
  </sheetViews>
  <sheetFormatPr baseColWidth="10" defaultRowHeight="15" x14ac:dyDescent="0.25"/>
  <cols>
    <col min="1" max="1" width="1.85546875" style="3" customWidth="1"/>
    <col min="2" max="2" width="20.85546875" customWidth="1"/>
    <col min="3" max="3" width="5.42578125" customWidth="1"/>
    <col min="4" max="4" width="10.28515625" customWidth="1"/>
    <col min="5" max="5" width="6.140625" customWidth="1"/>
    <col min="6" max="6" width="6.85546875" customWidth="1"/>
    <col min="7" max="7" width="7.140625" customWidth="1"/>
    <col min="8" max="8" width="9.85546875" style="479" customWidth="1"/>
    <col min="9" max="9" width="6.5703125" customWidth="1"/>
    <col min="10" max="10" width="3.28515625" customWidth="1"/>
    <col min="11" max="11" width="6.7109375" customWidth="1"/>
    <col min="12" max="12" width="7" customWidth="1"/>
    <col min="13" max="13" width="10.28515625" style="479" customWidth="1"/>
    <col min="14" max="14" width="5.5703125" customWidth="1"/>
    <col min="15" max="15" width="4.140625" customWidth="1"/>
    <col min="16" max="17" width="6.7109375" customWidth="1"/>
    <col min="253" max="253" width="4.7109375" customWidth="1"/>
    <col min="254" max="254" width="16.42578125" customWidth="1"/>
    <col min="255" max="255" width="4.42578125" customWidth="1"/>
    <col min="256" max="256" width="10" customWidth="1"/>
    <col min="257" max="257" width="6.140625" customWidth="1"/>
    <col min="258" max="258" width="5.7109375" customWidth="1"/>
    <col min="259" max="259" width="5.28515625" customWidth="1"/>
    <col min="260" max="260" width="5.140625" customWidth="1"/>
    <col min="261" max="261" width="5.42578125" customWidth="1"/>
    <col min="262" max="262" width="6.140625" customWidth="1"/>
    <col min="263" max="263" width="8.42578125" customWidth="1"/>
    <col min="264" max="264" width="8" customWidth="1"/>
    <col min="265" max="265" width="11" customWidth="1"/>
    <col min="266" max="266" width="8.140625" customWidth="1"/>
    <col min="509" max="509" width="4.7109375" customWidth="1"/>
    <col min="510" max="510" width="16.42578125" customWidth="1"/>
    <col min="511" max="511" width="4.42578125" customWidth="1"/>
    <col min="512" max="512" width="10" customWidth="1"/>
    <col min="513" max="513" width="6.140625" customWidth="1"/>
    <col min="514" max="514" width="5.7109375" customWidth="1"/>
    <col min="515" max="515" width="5.28515625" customWidth="1"/>
    <col min="516" max="516" width="5.140625" customWidth="1"/>
    <col min="517" max="517" width="5.42578125" customWidth="1"/>
    <col min="518" max="518" width="6.140625" customWidth="1"/>
    <col min="519" max="519" width="8.42578125" customWidth="1"/>
    <col min="520" max="520" width="8" customWidth="1"/>
    <col min="521" max="521" width="11" customWidth="1"/>
    <col min="522" max="522" width="8.140625" customWidth="1"/>
    <col min="765" max="765" width="4.7109375" customWidth="1"/>
    <col min="766" max="766" width="16.42578125" customWidth="1"/>
    <col min="767" max="767" width="4.42578125" customWidth="1"/>
    <col min="768" max="768" width="10" customWidth="1"/>
    <col min="769" max="769" width="6.140625" customWidth="1"/>
    <col min="770" max="770" width="5.7109375" customWidth="1"/>
    <col min="771" max="771" width="5.28515625" customWidth="1"/>
    <col min="772" max="772" width="5.140625" customWidth="1"/>
    <col min="773" max="773" width="5.42578125" customWidth="1"/>
    <col min="774" max="774" width="6.140625" customWidth="1"/>
    <col min="775" max="775" width="8.42578125" customWidth="1"/>
    <col min="776" max="776" width="8" customWidth="1"/>
    <col min="777" max="777" width="11" customWidth="1"/>
    <col min="778" max="778" width="8.140625" customWidth="1"/>
    <col min="1021" max="1021" width="4.7109375" customWidth="1"/>
    <col min="1022" max="1022" width="16.42578125" customWidth="1"/>
    <col min="1023" max="1023" width="4.42578125" customWidth="1"/>
    <col min="1024" max="1024" width="10" customWidth="1"/>
    <col min="1025" max="1025" width="6.140625" customWidth="1"/>
    <col min="1026" max="1026" width="5.7109375" customWidth="1"/>
    <col min="1027" max="1027" width="5.28515625" customWidth="1"/>
    <col min="1028" max="1028" width="5.140625" customWidth="1"/>
    <col min="1029" max="1029" width="5.42578125" customWidth="1"/>
    <col min="1030" max="1030" width="6.140625" customWidth="1"/>
    <col min="1031" max="1031" width="8.42578125" customWidth="1"/>
    <col min="1032" max="1032" width="8" customWidth="1"/>
    <col min="1033" max="1033" width="11" customWidth="1"/>
    <col min="1034" max="1034" width="8.140625" customWidth="1"/>
    <col min="1277" max="1277" width="4.7109375" customWidth="1"/>
    <col min="1278" max="1278" width="16.42578125" customWidth="1"/>
    <col min="1279" max="1279" width="4.42578125" customWidth="1"/>
    <col min="1280" max="1280" width="10" customWidth="1"/>
    <col min="1281" max="1281" width="6.140625" customWidth="1"/>
    <col min="1282" max="1282" width="5.7109375" customWidth="1"/>
    <col min="1283" max="1283" width="5.28515625" customWidth="1"/>
    <col min="1284" max="1284" width="5.140625" customWidth="1"/>
    <col min="1285" max="1285" width="5.42578125" customWidth="1"/>
    <col min="1286" max="1286" width="6.140625" customWidth="1"/>
    <col min="1287" max="1287" width="8.42578125" customWidth="1"/>
    <col min="1288" max="1288" width="8" customWidth="1"/>
    <col min="1289" max="1289" width="11" customWidth="1"/>
    <col min="1290" max="1290" width="8.140625" customWidth="1"/>
    <col min="1533" max="1533" width="4.7109375" customWidth="1"/>
    <col min="1534" max="1534" width="16.42578125" customWidth="1"/>
    <col min="1535" max="1535" width="4.42578125" customWidth="1"/>
    <col min="1536" max="1536" width="10" customWidth="1"/>
    <col min="1537" max="1537" width="6.140625" customWidth="1"/>
    <col min="1538" max="1538" width="5.7109375" customWidth="1"/>
    <col min="1539" max="1539" width="5.28515625" customWidth="1"/>
    <col min="1540" max="1540" width="5.140625" customWidth="1"/>
    <col min="1541" max="1541" width="5.42578125" customWidth="1"/>
    <col min="1542" max="1542" width="6.140625" customWidth="1"/>
    <col min="1543" max="1543" width="8.42578125" customWidth="1"/>
    <col min="1544" max="1544" width="8" customWidth="1"/>
    <col min="1545" max="1545" width="11" customWidth="1"/>
    <col min="1546" max="1546" width="8.140625" customWidth="1"/>
    <col min="1789" max="1789" width="4.7109375" customWidth="1"/>
    <col min="1790" max="1790" width="16.42578125" customWidth="1"/>
    <col min="1791" max="1791" width="4.42578125" customWidth="1"/>
    <col min="1792" max="1792" width="10" customWidth="1"/>
    <col min="1793" max="1793" width="6.140625" customWidth="1"/>
    <col min="1794" max="1794" width="5.7109375" customWidth="1"/>
    <col min="1795" max="1795" width="5.28515625" customWidth="1"/>
    <col min="1796" max="1796" width="5.140625" customWidth="1"/>
    <col min="1797" max="1797" width="5.42578125" customWidth="1"/>
    <col min="1798" max="1798" width="6.140625" customWidth="1"/>
    <col min="1799" max="1799" width="8.42578125" customWidth="1"/>
    <col min="1800" max="1800" width="8" customWidth="1"/>
    <col min="1801" max="1801" width="11" customWidth="1"/>
    <col min="1802" max="1802" width="8.140625" customWidth="1"/>
    <col min="2045" max="2045" width="4.7109375" customWidth="1"/>
    <col min="2046" max="2046" width="16.42578125" customWidth="1"/>
    <col min="2047" max="2047" width="4.42578125" customWidth="1"/>
    <col min="2048" max="2048" width="10" customWidth="1"/>
    <col min="2049" max="2049" width="6.140625" customWidth="1"/>
    <col min="2050" max="2050" width="5.7109375" customWidth="1"/>
    <col min="2051" max="2051" width="5.28515625" customWidth="1"/>
    <col min="2052" max="2052" width="5.140625" customWidth="1"/>
    <col min="2053" max="2053" width="5.42578125" customWidth="1"/>
    <col min="2054" max="2054" width="6.140625" customWidth="1"/>
    <col min="2055" max="2055" width="8.42578125" customWidth="1"/>
    <col min="2056" max="2056" width="8" customWidth="1"/>
    <col min="2057" max="2057" width="11" customWidth="1"/>
    <col min="2058" max="2058" width="8.140625" customWidth="1"/>
    <col min="2301" max="2301" width="4.7109375" customWidth="1"/>
    <col min="2302" max="2302" width="16.42578125" customWidth="1"/>
    <col min="2303" max="2303" width="4.42578125" customWidth="1"/>
    <col min="2304" max="2304" width="10" customWidth="1"/>
    <col min="2305" max="2305" width="6.140625" customWidth="1"/>
    <col min="2306" max="2306" width="5.7109375" customWidth="1"/>
    <col min="2307" max="2307" width="5.28515625" customWidth="1"/>
    <col min="2308" max="2308" width="5.140625" customWidth="1"/>
    <col min="2309" max="2309" width="5.42578125" customWidth="1"/>
    <col min="2310" max="2310" width="6.140625" customWidth="1"/>
    <col min="2311" max="2311" width="8.42578125" customWidth="1"/>
    <col min="2312" max="2312" width="8" customWidth="1"/>
    <col min="2313" max="2313" width="11" customWidth="1"/>
    <col min="2314" max="2314" width="8.140625" customWidth="1"/>
    <col min="2557" max="2557" width="4.7109375" customWidth="1"/>
    <col min="2558" max="2558" width="16.42578125" customWidth="1"/>
    <col min="2559" max="2559" width="4.42578125" customWidth="1"/>
    <col min="2560" max="2560" width="10" customWidth="1"/>
    <col min="2561" max="2561" width="6.140625" customWidth="1"/>
    <col min="2562" max="2562" width="5.7109375" customWidth="1"/>
    <col min="2563" max="2563" width="5.28515625" customWidth="1"/>
    <col min="2564" max="2564" width="5.140625" customWidth="1"/>
    <col min="2565" max="2565" width="5.42578125" customWidth="1"/>
    <col min="2566" max="2566" width="6.140625" customWidth="1"/>
    <col min="2567" max="2567" width="8.42578125" customWidth="1"/>
    <col min="2568" max="2568" width="8" customWidth="1"/>
    <col min="2569" max="2569" width="11" customWidth="1"/>
    <col min="2570" max="2570" width="8.140625" customWidth="1"/>
    <col min="2813" max="2813" width="4.7109375" customWidth="1"/>
    <col min="2814" max="2814" width="16.42578125" customWidth="1"/>
    <col min="2815" max="2815" width="4.42578125" customWidth="1"/>
    <col min="2816" max="2816" width="10" customWidth="1"/>
    <col min="2817" max="2817" width="6.140625" customWidth="1"/>
    <col min="2818" max="2818" width="5.7109375" customWidth="1"/>
    <col min="2819" max="2819" width="5.28515625" customWidth="1"/>
    <col min="2820" max="2820" width="5.140625" customWidth="1"/>
    <col min="2821" max="2821" width="5.42578125" customWidth="1"/>
    <col min="2822" max="2822" width="6.140625" customWidth="1"/>
    <col min="2823" max="2823" width="8.42578125" customWidth="1"/>
    <col min="2824" max="2824" width="8" customWidth="1"/>
    <col min="2825" max="2825" width="11" customWidth="1"/>
    <col min="2826" max="2826" width="8.140625" customWidth="1"/>
    <col min="3069" max="3069" width="4.7109375" customWidth="1"/>
    <col min="3070" max="3070" width="16.42578125" customWidth="1"/>
    <col min="3071" max="3071" width="4.42578125" customWidth="1"/>
    <col min="3072" max="3072" width="10" customWidth="1"/>
    <col min="3073" max="3073" width="6.140625" customWidth="1"/>
    <col min="3074" max="3074" width="5.7109375" customWidth="1"/>
    <col min="3075" max="3075" width="5.28515625" customWidth="1"/>
    <col min="3076" max="3076" width="5.140625" customWidth="1"/>
    <col min="3077" max="3077" width="5.42578125" customWidth="1"/>
    <col min="3078" max="3078" width="6.140625" customWidth="1"/>
    <col min="3079" max="3079" width="8.42578125" customWidth="1"/>
    <col min="3080" max="3080" width="8" customWidth="1"/>
    <col min="3081" max="3081" width="11" customWidth="1"/>
    <col min="3082" max="3082" width="8.140625" customWidth="1"/>
    <col min="3325" max="3325" width="4.7109375" customWidth="1"/>
    <col min="3326" max="3326" width="16.42578125" customWidth="1"/>
    <col min="3327" max="3327" width="4.42578125" customWidth="1"/>
    <col min="3328" max="3328" width="10" customWidth="1"/>
    <col min="3329" max="3329" width="6.140625" customWidth="1"/>
    <col min="3330" max="3330" width="5.7109375" customWidth="1"/>
    <col min="3331" max="3331" width="5.28515625" customWidth="1"/>
    <col min="3332" max="3332" width="5.140625" customWidth="1"/>
    <col min="3333" max="3333" width="5.42578125" customWidth="1"/>
    <col min="3334" max="3334" width="6.140625" customWidth="1"/>
    <col min="3335" max="3335" width="8.42578125" customWidth="1"/>
    <col min="3336" max="3336" width="8" customWidth="1"/>
    <col min="3337" max="3337" width="11" customWidth="1"/>
    <col min="3338" max="3338" width="8.140625" customWidth="1"/>
    <col min="3581" max="3581" width="4.7109375" customWidth="1"/>
    <col min="3582" max="3582" width="16.42578125" customWidth="1"/>
    <col min="3583" max="3583" width="4.42578125" customWidth="1"/>
    <col min="3584" max="3584" width="10" customWidth="1"/>
    <col min="3585" max="3585" width="6.140625" customWidth="1"/>
    <col min="3586" max="3586" width="5.7109375" customWidth="1"/>
    <col min="3587" max="3587" width="5.28515625" customWidth="1"/>
    <col min="3588" max="3588" width="5.140625" customWidth="1"/>
    <col min="3589" max="3589" width="5.42578125" customWidth="1"/>
    <col min="3590" max="3590" width="6.140625" customWidth="1"/>
    <col min="3591" max="3591" width="8.42578125" customWidth="1"/>
    <col min="3592" max="3592" width="8" customWidth="1"/>
    <col min="3593" max="3593" width="11" customWidth="1"/>
    <col min="3594" max="3594" width="8.140625" customWidth="1"/>
    <col min="3837" max="3837" width="4.7109375" customWidth="1"/>
    <col min="3838" max="3838" width="16.42578125" customWidth="1"/>
    <col min="3839" max="3839" width="4.42578125" customWidth="1"/>
    <col min="3840" max="3840" width="10" customWidth="1"/>
    <col min="3841" max="3841" width="6.140625" customWidth="1"/>
    <col min="3842" max="3842" width="5.7109375" customWidth="1"/>
    <col min="3843" max="3843" width="5.28515625" customWidth="1"/>
    <col min="3844" max="3844" width="5.140625" customWidth="1"/>
    <col min="3845" max="3845" width="5.42578125" customWidth="1"/>
    <col min="3846" max="3846" width="6.140625" customWidth="1"/>
    <col min="3847" max="3847" width="8.42578125" customWidth="1"/>
    <col min="3848" max="3848" width="8" customWidth="1"/>
    <col min="3849" max="3849" width="11" customWidth="1"/>
    <col min="3850" max="3850" width="8.140625" customWidth="1"/>
    <col min="4093" max="4093" width="4.7109375" customWidth="1"/>
    <col min="4094" max="4094" width="16.42578125" customWidth="1"/>
    <col min="4095" max="4095" width="4.42578125" customWidth="1"/>
    <col min="4096" max="4096" width="10" customWidth="1"/>
    <col min="4097" max="4097" width="6.140625" customWidth="1"/>
    <col min="4098" max="4098" width="5.7109375" customWidth="1"/>
    <col min="4099" max="4099" width="5.28515625" customWidth="1"/>
    <col min="4100" max="4100" width="5.140625" customWidth="1"/>
    <col min="4101" max="4101" width="5.42578125" customWidth="1"/>
    <col min="4102" max="4102" width="6.140625" customWidth="1"/>
    <col min="4103" max="4103" width="8.42578125" customWidth="1"/>
    <col min="4104" max="4104" width="8" customWidth="1"/>
    <col min="4105" max="4105" width="11" customWidth="1"/>
    <col min="4106" max="4106" width="8.140625" customWidth="1"/>
    <col min="4349" max="4349" width="4.7109375" customWidth="1"/>
    <col min="4350" max="4350" width="16.42578125" customWidth="1"/>
    <col min="4351" max="4351" width="4.42578125" customWidth="1"/>
    <col min="4352" max="4352" width="10" customWidth="1"/>
    <col min="4353" max="4353" width="6.140625" customWidth="1"/>
    <col min="4354" max="4354" width="5.7109375" customWidth="1"/>
    <col min="4355" max="4355" width="5.28515625" customWidth="1"/>
    <col min="4356" max="4356" width="5.140625" customWidth="1"/>
    <col min="4357" max="4357" width="5.42578125" customWidth="1"/>
    <col min="4358" max="4358" width="6.140625" customWidth="1"/>
    <col min="4359" max="4359" width="8.42578125" customWidth="1"/>
    <col min="4360" max="4360" width="8" customWidth="1"/>
    <col min="4361" max="4361" width="11" customWidth="1"/>
    <col min="4362" max="4362" width="8.140625" customWidth="1"/>
    <col min="4605" max="4605" width="4.7109375" customWidth="1"/>
    <col min="4606" max="4606" width="16.42578125" customWidth="1"/>
    <col min="4607" max="4607" width="4.42578125" customWidth="1"/>
    <col min="4608" max="4608" width="10" customWidth="1"/>
    <col min="4609" max="4609" width="6.140625" customWidth="1"/>
    <col min="4610" max="4610" width="5.7109375" customWidth="1"/>
    <col min="4611" max="4611" width="5.28515625" customWidth="1"/>
    <col min="4612" max="4612" width="5.140625" customWidth="1"/>
    <col min="4613" max="4613" width="5.42578125" customWidth="1"/>
    <col min="4614" max="4614" width="6.140625" customWidth="1"/>
    <col min="4615" max="4615" width="8.42578125" customWidth="1"/>
    <col min="4616" max="4616" width="8" customWidth="1"/>
    <col min="4617" max="4617" width="11" customWidth="1"/>
    <col min="4618" max="4618" width="8.140625" customWidth="1"/>
    <col min="4861" max="4861" width="4.7109375" customWidth="1"/>
    <col min="4862" max="4862" width="16.42578125" customWidth="1"/>
    <col min="4863" max="4863" width="4.42578125" customWidth="1"/>
    <col min="4864" max="4864" width="10" customWidth="1"/>
    <col min="4865" max="4865" width="6.140625" customWidth="1"/>
    <col min="4866" max="4866" width="5.7109375" customWidth="1"/>
    <col min="4867" max="4867" width="5.28515625" customWidth="1"/>
    <col min="4868" max="4868" width="5.140625" customWidth="1"/>
    <col min="4869" max="4869" width="5.42578125" customWidth="1"/>
    <col min="4870" max="4870" width="6.140625" customWidth="1"/>
    <col min="4871" max="4871" width="8.42578125" customWidth="1"/>
    <col min="4872" max="4872" width="8" customWidth="1"/>
    <col min="4873" max="4873" width="11" customWidth="1"/>
    <col min="4874" max="4874" width="8.140625" customWidth="1"/>
    <col min="5117" max="5117" width="4.7109375" customWidth="1"/>
    <col min="5118" max="5118" width="16.42578125" customWidth="1"/>
    <col min="5119" max="5119" width="4.42578125" customWidth="1"/>
    <col min="5120" max="5120" width="10" customWidth="1"/>
    <col min="5121" max="5121" width="6.140625" customWidth="1"/>
    <col min="5122" max="5122" width="5.7109375" customWidth="1"/>
    <col min="5123" max="5123" width="5.28515625" customWidth="1"/>
    <col min="5124" max="5124" width="5.140625" customWidth="1"/>
    <col min="5125" max="5125" width="5.42578125" customWidth="1"/>
    <col min="5126" max="5126" width="6.140625" customWidth="1"/>
    <col min="5127" max="5127" width="8.42578125" customWidth="1"/>
    <col min="5128" max="5128" width="8" customWidth="1"/>
    <col min="5129" max="5129" width="11" customWidth="1"/>
    <col min="5130" max="5130" width="8.140625" customWidth="1"/>
    <col min="5373" max="5373" width="4.7109375" customWidth="1"/>
    <col min="5374" max="5374" width="16.42578125" customWidth="1"/>
    <col min="5375" max="5375" width="4.42578125" customWidth="1"/>
    <col min="5376" max="5376" width="10" customWidth="1"/>
    <col min="5377" max="5377" width="6.140625" customWidth="1"/>
    <col min="5378" max="5378" width="5.7109375" customWidth="1"/>
    <col min="5379" max="5379" width="5.28515625" customWidth="1"/>
    <col min="5380" max="5380" width="5.140625" customWidth="1"/>
    <col min="5381" max="5381" width="5.42578125" customWidth="1"/>
    <col min="5382" max="5382" width="6.140625" customWidth="1"/>
    <col min="5383" max="5383" width="8.42578125" customWidth="1"/>
    <col min="5384" max="5384" width="8" customWidth="1"/>
    <col min="5385" max="5385" width="11" customWidth="1"/>
    <col min="5386" max="5386" width="8.140625" customWidth="1"/>
    <col min="5629" max="5629" width="4.7109375" customWidth="1"/>
    <col min="5630" max="5630" width="16.42578125" customWidth="1"/>
    <col min="5631" max="5631" width="4.42578125" customWidth="1"/>
    <col min="5632" max="5632" width="10" customWidth="1"/>
    <col min="5633" max="5633" width="6.140625" customWidth="1"/>
    <col min="5634" max="5634" width="5.7109375" customWidth="1"/>
    <col min="5635" max="5635" width="5.28515625" customWidth="1"/>
    <col min="5636" max="5636" width="5.140625" customWidth="1"/>
    <col min="5637" max="5637" width="5.42578125" customWidth="1"/>
    <col min="5638" max="5638" width="6.140625" customWidth="1"/>
    <col min="5639" max="5639" width="8.42578125" customWidth="1"/>
    <col min="5640" max="5640" width="8" customWidth="1"/>
    <col min="5641" max="5641" width="11" customWidth="1"/>
    <col min="5642" max="5642" width="8.140625" customWidth="1"/>
    <col min="5885" max="5885" width="4.7109375" customWidth="1"/>
    <col min="5886" max="5886" width="16.42578125" customWidth="1"/>
    <col min="5887" max="5887" width="4.42578125" customWidth="1"/>
    <col min="5888" max="5888" width="10" customWidth="1"/>
    <col min="5889" max="5889" width="6.140625" customWidth="1"/>
    <col min="5890" max="5890" width="5.7109375" customWidth="1"/>
    <col min="5891" max="5891" width="5.28515625" customWidth="1"/>
    <col min="5892" max="5892" width="5.140625" customWidth="1"/>
    <col min="5893" max="5893" width="5.42578125" customWidth="1"/>
    <col min="5894" max="5894" width="6.140625" customWidth="1"/>
    <col min="5895" max="5895" width="8.42578125" customWidth="1"/>
    <col min="5896" max="5896" width="8" customWidth="1"/>
    <col min="5897" max="5897" width="11" customWidth="1"/>
    <col min="5898" max="5898" width="8.140625" customWidth="1"/>
    <col min="6141" max="6141" width="4.7109375" customWidth="1"/>
    <col min="6142" max="6142" width="16.42578125" customWidth="1"/>
    <col min="6143" max="6143" width="4.42578125" customWidth="1"/>
    <col min="6144" max="6144" width="10" customWidth="1"/>
    <col min="6145" max="6145" width="6.140625" customWidth="1"/>
    <col min="6146" max="6146" width="5.7109375" customWidth="1"/>
    <col min="6147" max="6147" width="5.28515625" customWidth="1"/>
    <col min="6148" max="6148" width="5.140625" customWidth="1"/>
    <col min="6149" max="6149" width="5.42578125" customWidth="1"/>
    <col min="6150" max="6150" width="6.140625" customWidth="1"/>
    <col min="6151" max="6151" width="8.42578125" customWidth="1"/>
    <col min="6152" max="6152" width="8" customWidth="1"/>
    <col min="6153" max="6153" width="11" customWidth="1"/>
    <col min="6154" max="6154" width="8.140625" customWidth="1"/>
    <col min="6397" max="6397" width="4.7109375" customWidth="1"/>
    <col min="6398" max="6398" width="16.42578125" customWidth="1"/>
    <col min="6399" max="6399" width="4.42578125" customWidth="1"/>
    <col min="6400" max="6400" width="10" customWidth="1"/>
    <col min="6401" max="6401" width="6.140625" customWidth="1"/>
    <col min="6402" max="6402" width="5.7109375" customWidth="1"/>
    <col min="6403" max="6403" width="5.28515625" customWidth="1"/>
    <col min="6404" max="6404" width="5.140625" customWidth="1"/>
    <col min="6405" max="6405" width="5.42578125" customWidth="1"/>
    <col min="6406" max="6406" width="6.140625" customWidth="1"/>
    <col min="6407" max="6407" width="8.42578125" customWidth="1"/>
    <col min="6408" max="6408" width="8" customWidth="1"/>
    <col min="6409" max="6409" width="11" customWidth="1"/>
    <col min="6410" max="6410" width="8.140625" customWidth="1"/>
    <col min="6653" max="6653" width="4.7109375" customWidth="1"/>
    <col min="6654" max="6654" width="16.42578125" customWidth="1"/>
    <col min="6655" max="6655" width="4.42578125" customWidth="1"/>
    <col min="6656" max="6656" width="10" customWidth="1"/>
    <col min="6657" max="6657" width="6.140625" customWidth="1"/>
    <col min="6658" max="6658" width="5.7109375" customWidth="1"/>
    <col min="6659" max="6659" width="5.28515625" customWidth="1"/>
    <col min="6660" max="6660" width="5.140625" customWidth="1"/>
    <col min="6661" max="6661" width="5.42578125" customWidth="1"/>
    <col min="6662" max="6662" width="6.140625" customWidth="1"/>
    <col min="6663" max="6663" width="8.42578125" customWidth="1"/>
    <col min="6664" max="6664" width="8" customWidth="1"/>
    <col min="6665" max="6665" width="11" customWidth="1"/>
    <col min="6666" max="6666" width="8.140625" customWidth="1"/>
    <col min="6909" max="6909" width="4.7109375" customWidth="1"/>
    <col min="6910" max="6910" width="16.42578125" customWidth="1"/>
    <col min="6911" max="6911" width="4.42578125" customWidth="1"/>
    <col min="6912" max="6912" width="10" customWidth="1"/>
    <col min="6913" max="6913" width="6.140625" customWidth="1"/>
    <col min="6914" max="6914" width="5.7109375" customWidth="1"/>
    <col min="6915" max="6915" width="5.28515625" customWidth="1"/>
    <col min="6916" max="6916" width="5.140625" customWidth="1"/>
    <col min="6917" max="6917" width="5.42578125" customWidth="1"/>
    <col min="6918" max="6918" width="6.140625" customWidth="1"/>
    <col min="6919" max="6919" width="8.42578125" customWidth="1"/>
    <col min="6920" max="6920" width="8" customWidth="1"/>
    <col min="6921" max="6921" width="11" customWidth="1"/>
    <col min="6922" max="6922" width="8.140625" customWidth="1"/>
    <col min="7165" max="7165" width="4.7109375" customWidth="1"/>
    <col min="7166" max="7166" width="16.42578125" customWidth="1"/>
    <col min="7167" max="7167" width="4.42578125" customWidth="1"/>
    <col min="7168" max="7168" width="10" customWidth="1"/>
    <col min="7169" max="7169" width="6.140625" customWidth="1"/>
    <col min="7170" max="7170" width="5.7109375" customWidth="1"/>
    <col min="7171" max="7171" width="5.28515625" customWidth="1"/>
    <col min="7172" max="7172" width="5.140625" customWidth="1"/>
    <col min="7173" max="7173" width="5.42578125" customWidth="1"/>
    <col min="7174" max="7174" width="6.140625" customWidth="1"/>
    <col min="7175" max="7175" width="8.42578125" customWidth="1"/>
    <col min="7176" max="7176" width="8" customWidth="1"/>
    <col min="7177" max="7177" width="11" customWidth="1"/>
    <col min="7178" max="7178" width="8.140625" customWidth="1"/>
    <col min="7421" max="7421" width="4.7109375" customWidth="1"/>
    <col min="7422" max="7422" width="16.42578125" customWidth="1"/>
    <col min="7423" max="7423" width="4.42578125" customWidth="1"/>
    <col min="7424" max="7424" width="10" customWidth="1"/>
    <col min="7425" max="7425" width="6.140625" customWidth="1"/>
    <col min="7426" max="7426" width="5.7109375" customWidth="1"/>
    <col min="7427" max="7427" width="5.28515625" customWidth="1"/>
    <col min="7428" max="7428" width="5.140625" customWidth="1"/>
    <col min="7429" max="7429" width="5.42578125" customWidth="1"/>
    <col min="7430" max="7430" width="6.140625" customWidth="1"/>
    <col min="7431" max="7431" width="8.42578125" customWidth="1"/>
    <col min="7432" max="7432" width="8" customWidth="1"/>
    <col min="7433" max="7433" width="11" customWidth="1"/>
    <col min="7434" max="7434" width="8.140625" customWidth="1"/>
    <col min="7677" max="7677" width="4.7109375" customWidth="1"/>
    <col min="7678" max="7678" width="16.42578125" customWidth="1"/>
    <col min="7679" max="7679" width="4.42578125" customWidth="1"/>
    <col min="7680" max="7680" width="10" customWidth="1"/>
    <col min="7681" max="7681" width="6.140625" customWidth="1"/>
    <col min="7682" max="7682" width="5.7109375" customWidth="1"/>
    <col min="7683" max="7683" width="5.28515625" customWidth="1"/>
    <col min="7684" max="7684" width="5.140625" customWidth="1"/>
    <col min="7685" max="7685" width="5.42578125" customWidth="1"/>
    <col min="7686" max="7686" width="6.140625" customWidth="1"/>
    <col min="7687" max="7687" width="8.42578125" customWidth="1"/>
    <col min="7688" max="7688" width="8" customWidth="1"/>
    <col min="7689" max="7689" width="11" customWidth="1"/>
    <col min="7690" max="7690" width="8.140625" customWidth="1"/>
    <col min="7933" max="7933" width="4.7109375" customWidth="1"/>
    <col min="7934" max="7934" width="16.42578125" customWidth="1"/>
    <col min="7935" max="7935" width="4.42578125" customWidth="1"/>
    <col min="7936" max="7936" width="10" customWidth="1"/>
    <col min="7937" max="7937" width="6.140625" customWidth="1"/>
    <col min="7938" max="7938" width="5.7109375" customWidth="1"/>
    <col min="7939" max="7939" width="5.28515625" customWidth="1"/>
    <col min="7940" max="7940" width="5.140625" customWidth="1"/>
    <col min="7941" max="7941" width="5.42578125" customWidth="1"/>
    <col min="7942" max="7942" width="6.140625" customWidth="1"/>
    <col min="7943" max="7943" width="8.42578125" customWidth="1"/>
    <col min="7944" max="7944" width="8" customWidth="1"/>
    <col min="7945" max="7945" width="11" customWidth="1"/>
    <col min="7946" max="7946" width="8.140625" customWidth="1"/>
    <col min="8189" max="8189" width="4.7109375" customWidth="1"/>
    <col min="8190" max="8190" width="16.42578125" customWidth="1"/>
    <col min="8191" max="8191" width="4.42578125" customWidth="1"/>
    <col min="8192" max="8192" width="10" customWidth="1"/>
    <col min="8193" max="8193" width="6.140625" customWidth="1"/>
    <col min="8194" max="8194" width="5.7109375" customWidth="1"/>
    <col min="8195" max="8195" width="5.28515625" customWidth="1"/>
    <col min="8196" max="8196" width="5.140625" customWidth="1"/>
    <col min="8197" max="8197" width="5.42578125" customWidth="1"/>
    <col min="8198" max="8198" width="6.140625" customWidth="1"/>
    <col min="8199" max="8199" width="8.42578125" customWidth="1"/>
    <col min="8200" max="8200" width="8" customWidth="1"/>
    <col min="8201" max="8201" width="11" customWidth="1"/>
    <col min="8202" max="8202" width="8.140625" customWidth="1"/>
    <col min="8445" max="8445" width="4.7109375" customWidth="1"/>
    <col min="8446" max="8446" width="16.42578125" customWidth="1"/>
    <col min="8447" max="8447" width="4.42578125" customWidth="1"/>
    <col min="8448" max="8448" width="10" customWidth="1"/>
    <col min="8449" max="8449" width="6.140625" customWidth="1"/>
    <col min="8450" max="8450" width="5.7109375" customWidth="1"/>
    <col min="8451" max="8451" width="5.28515625" customWidth="1"/>
    <col min="8452" max="8452" width="5.140625" customWidth="1"/>
    <col min="8453" max="8453" width="5.42578125" customWidth="1"/>
    <col min="8454" max="8454" width="6.140625" customWidth="1"/>
    <col min="8455" max="8455" width="8.42578125" customWidth="1"/>
    <col min="8456" max="8456" width="8" customWidth="1"/>
    <col min="8457" max="8457" width="11" customWidth="1"/>
    <col min="8458" max="8458" width="8.140625" customWidth="1"/>
    <col min="8701" max="8701" width="4.7109375" customWidth="1"/>
    <col min="8702" max="8702" width="16.42578125" customWidth="1"/>
    <col min="8703" max="8703" width="4.42578125" customWidth="1"/>
    <col min="8704" max="8704" width="10" customWidth="1"/>
    <col min="8705" max="8705" width="6.140625" customWidth="1"/>
    <col min="8706" max="8706" width="5.7109375" customWidth="1"/>
    <col min="8707" max="8707" width="5.28515625" customWidth="1"/>
    <col min="8708" max="8708" width="5.140625" customWidth="1"/>
    <col min="8709" max="8709" width="5.42578125" customWidth="1"/>
    <col min="8710" max="8710" width="6.140625" customWidth="1"/>
    <col min="8711" max="8711" width="8.42578125" customWidth="1"/>
    <col min="8712" max="8712" width="8" customWidth="1"/>
    <col min="8713" max="8713" width="11" customWidth="1"/>
    <col min="8714" max="8714" width="8.140625" customWidth="1"/>
    <col min="8957" max="8957" width="4.7109375" customWidth="1"/>
    <col min="8958" max="8958" width="16.42578125" customWidth="1"/>
    <col min="8959" max="8959" width="4.42578125" customWidth="1"/>
    <col min="8960" max="8960" width="10" customWidth="1"/>
    <col min="8961" max="8961" width="6.140625" customWidth="1"/>
    <col min="8962" max="8962" width="5.7109375" customWidth="1"/>
    <col min="8963" max="8963" width="5.28515625" customWidth="1"/>
    <col min="8964" max="8964" width="5.140625" customWidth="1"/>
    <col min="8965" max="8965" width="5.42578125" customWidth="1"/>
    <col min="8966" max="8966" width="6.140625" customWidth="1"/>
    <col min="8967" max="8967" width="8.42578125" customWidth="1"/>
    <col min="8968" max="8968" width="8" customWidth="1"/>
    <col min="8969" max="8969" width="11" customWidth="1"/>
    <col min="8970" max="8970" width="8.140625" customWidth="1"/>
    <col min="9213" max="9213" width="4.7109375" customWidth="1"/>
    <col min="9214" max="9214" width="16.42578125" customWidth="1"/>
    <col min="9215" max="9215" width="4.42578125" customWidth="1"/>
    <col min="9216" max="9216" width="10" customWidth="1"/>
    <col min="9217" max="9217" width="6.140625" customWidth="1"/>
    <col min="9218" max="9218" width="5.7109375" customWidth="1"/>
    <col min="9219" max="9219" width="5.28515625" customWidth="1"/>
    <col min="9220" max="9220" width="5.140625" customWidth="1"/>
    <col min="9221" max="9221" width="5.42578125" customWidth="1"/>
    <col min="9222" max="9222" width="6.140625" customWidth="1"/>
    <col min="9223" max="9223" width="8.42578125" customWidth="1"/>
    <col min="9224" max="9224" width="8" customWidth="1"/>
    <col min="9225" max="9225" width="11" customWidth="1"/>
    <col min="9226" max="9226" width="8.140625" customWidth="1"/>
    <col min="9469" max="9469" width="4.7109375" customWidth="1"/>
    <col min="9470" max="9470" width="16.42578125" customWidth="1"/>
    <col min="9471" max="9471" width="4.42578125" customWidth="1"/>
    <col min="9472" max="9472" width="10" customWidth="1"/>
    <col min="9473" max="9473" width="6.140625" customWidth="1"/>
    <col min="9474" max="9474" width="5.7109375" customWidth="1"/>
    <col min="9475" max="9475" width="5.28515625" customWidth="1"/>
    <col min="9476" max="9476" width="5.140625" customWidth="1"/>
    <col min="9477" max="9477" width="5.42578125" customWidth="1"/>
    <col min="9478" max="9478" width="6.140625" customWidth="1"/>
    <col min="9479" max="9479" width="8.42578125" customWidth="1"/>
    <col min="9480" max="9480" width="8" customWidth="1"/>
    <col min="9481" max="9481" width="11" customWidth="1"/>
    <col min="9482" max="9482" width="8.140625" customWidth="1"/>
    <col min="9725" max="9725" width="4.7109375" customWidth="1"/>
    <col min="9726" max="9726" width="16.42578125" customWidth="1"/>
    <col min="9727" max="9727" width="4.42578125" customWidth="1"/>
    <col min="9728" max="9728" width="10" customWidth="1"/>
    <col min="9729" max="9729" width="6.140625" customWidth="1"/>
    <col min="9730" max="9730" width="5.7109375" customWidth="1"/>
    <col min="9731" max="9731" width="5.28515625" customWidth="1"/>
    <col min="9732" max="9732" width="5.140625" customWidth="1"/>
    <col min="9733" max="9733" width="5.42578125" customWidth="1"/>
    <col min="9734" max="9734" width="6.140625" customWidth="1"/>
    <col min="9735" max="9735" width="8.42578125" customWidth="1"/>
    <col min="9736" max="9736" width="8" customWidth="1"/>
    <col min="9737" max="9737" width="11" customWidth="1"/>
    <col min="9738" max="9738" width="8.140625" customWidth="1"/>
    <col min="9981" max="9981" width="4.7109375" customWidth="1"/>
    <col min="9982" max="9982" width="16.42578125" customWidth="1"/>
    <col min="9983" max="9983" width="4.42578125" customWidth="1"/>
    <col min="9984" max="9984" width="10" customWidth="1"/>
    <col min="9985" max="9985" width="6.140625" customWidth="1"/>
    <col min="9986" max="9986" width="5.7109375" customWidth="1"/>
    <col min="9987" max="9987" width="5.28515625" customWidth="1"/>
    <col min="9988" max="9988" width="5.140625" customWidth="1"/>
    <col min="9989" max="9989" width="5.42578125" customWidth="1"/>
    <col min="9990" max="9990" width="6.140625" customWidth="1"/>
    <col min="9991" max="9991" width="8.42578125" customWidth="1"/>
    <col min="9992" max="9992" width="8" customWidth="1"/>
    <col min="9993" max="9993" width="11" customWidth="1"/>
    <col min="9994" max="9994" width="8.140625" customWidth="1"/>
    <col min="10237" max="10237" width="4.7109375" customWidth="1"/>
    <col min="10238" max="10238" width="16.42578125" customWidth="1"/>
    <col min="10239" max="10239" width="4.42578125" customWidth="1"/>
    <col min="10240" max="10240" width="10" customWidth="1"/>
    <col min="10241" max="10241" width="6.140625" customWidth="1"/>
    <col min="10242" max="10242" width="5.7109375" customWidth="1"/>
    <col min="10243" max="10243" width="5.28515625" customWidth="1"/>
    <col min="10244" max="10244" width="5.140625" customWidth="1"/>
    <col min="10245" max="10245" width="5.42578125" customWidth="1"/>
    <col min="10246" max="10246" width="6.140625" customWidth="1"/>
    <col min="10247" max="10247" width="8.42578125" customWidth="1"/>
    <col min="10248" max="10248" width="8" customWidth="1"/>
    <col min="10249" max="10249" width="11" customWidth="1"/>
    <col min="10250" max="10250" width="8.140625" customWidth="1"/>
    <col min="10493" max="10493" width="4.7109375" customWidth="1"/>
    <col min="10494" max="10494" width="16.42578125" customWidth="1"/>
    <col min="10495" max="10495" width="4.42578125" customWidth="1"/>
    <col min="10496" max="10496" width="10" customWidth="1"/>
    <col min="10497" max="10497" width="6.140625" customWidth="1"/>
    <col min="10498" max="10498" width="5.7109375" customWidth="1"/>
    <col min="10499" max="10499" width="5.28515625" customWidth="1"/>
    <col min="10500" max="10500" width="5.140625" customWidth="1"/>
    <col min="10501" max="10501" width="5.42578125" customWidth="1"/>
    <col min="10502" max="10502" width="6.140625" customWidth="1"/>
    <col min="10503" max="10503" width="8.42578125" customWidth="1"/>
    <col min="10504" max="10504" width="8" customWidth="1"/>
    <col min="10505" max="10505" width="11" customWidth="1"/>
    <col min="10506" max="10506" width="8.140625" customWidth="1"/>
    <col min="10749" max="10749" width="4.7109375" customWidth="1"/>
    <col min="10750" max="10750" width="16.42578125" customWidth="1"/>
    <col min="10751" max="10751" width="4.42578125" customWidth="1"/>
    <col min="10752" max="10752" width="10" customWidth="1"/>
    <col min="10753" max="10753" width="6.140625" customWidth="1"/>
    <col min="10754" max="10754" width="5.7109375" customWidth="1"/>
    <col min="10755" max="10755" width="5.28515625" customWidth="1"/>
    <col min="10756" max="10756" width="5.140625" customWidth="1"/>
    <col min="10757" max="10757" width="5.42578125" customWidth="1"/>
    <col min="10758" max="10758" width="6.140625" customWidth="1"/>
    <col min="10759" max="10759" width="8.42578125" customWidth="1"/>
    <col min="10760" max="10760" width="8" customWidth="1"/>
    <col min="10761" max="10761" width="11" customWidth="1"/>
    <col min="10762" max="10762" width="8.140625" customWidth="1"/>
    <col min="11005" max="11005" width="4.7109375" customWidth="1"/>
    <col min="11006" max="11006" width="16.42578125" customWidth="1"/>
    <col min="11007" max="11007" width="4.42578125" customWidth="1"/>
    <col min="11008" max="11008" width="10" customWidth="1"/>
    <col min="11009" max="11009" width="6.140625" customWidth="1"/>
    <col min="11010" max="11010" width="5.7109375" customWidth="1"/>
    <col min="11011" max="11011" width="5.28515625" customWidth="1"/>
    <col min="11012" max="11012" width="5.140625" customWidth="1"/>
    <col min="11013" max="11013" width="5.42578125" customWidth="1"/>
    <col min="11014" max="11014" width="6.140625" customWidth="1"/>
    <col min="11015" max="11015" width="8.42578125" customWidth="1"/>
    <col min="11016" max="11016" width="8" customWidth="1"/>
    <col min="11017" max="11017" width="11" customWidth="1"/>
    <col min="11018" max="11018" width="8.140625" customWidth="1"/>
    <col min="11261" max="11261" width="4.7109375" customWidth="1"/>
    <col min="11262" max="11262" width="16.42578125" customWidth="1"/>
    <col min="11263" max="11263" width="4.42578125" customWidth="1"/>
    <col min="11264" max="11264" width="10" customWidth="1"/>
    <col min="11265" max="11265" width="6.140625" customWidth="1"/>
    <col min="11266" max="11266" width="5.7109375" customWidth="1"/>
    <col min="11267" max="11267" width="5.28515625" customWidth="1"/>
    <col min="11268" max="11268" width="5.140625" customWidth="1"/>
    <col min="11269" max="11269" width="5.42578125" customWidth="1"/>
    <col min="11270" max="11270" width="6.140625" customWidth="1"/>
    <col min="11271" max="11271" width="8.42578125" customWidth="1"/>
    <col min="11272" max="11272" width="8" customWidth="1"/>
    <col min="11273" max="11273" width="11" customWidth="1"/>
    <col min="11274" max="11274" width="8.140625" customWidth="1"/>
    <col min="11517" max="11517" width="4.7109375" customWidth="1"/>
    <col min="11518" max="11518" width="16.42578125" customWidth="1"/>
    <col min="11519" max="11519" width="4.42578125" customWidth="1"/>
    <col min="11520" max="11520" width="10" customWidth="1"/>
    <col min="11521" max="11521" width="6.140625" customWidth="1"/>
    <col min="11522" max="11522" width="5.7109375" customWidth="1"/>
    <col min="11523" max="11523" width="5.28515625" customWidth="1"/>
    <col min="11524" max="11524" width="5.140625" customWidth="1"/>
    <col min="11525" max="11525" width="5.42578125" customWidth="1"/>
    <col min="11526" max="11526" width="6.140625" customWidth="1"/>
    <col min="11527" max="11527" width="8.42578125" customWidth="1"/>
    <col min="11528" max="11528" width="8" customWidth="1"/>
    <col min="11529" max="11529" width="11" customWidth="1"/>
    <col min="11530" max="11530" width="8.140625" customWidth="1"/>
    <col min="11773" max="11773" width="4.7109375" customWidth="1"/>
    <col min="11774" max="11774" width="16.42578125" customWidth="1"/>
    <col min="11775" max="11775" width="4.42578125" customWidth="1"/>
    <col min="11776" max="11776" width="10" customWidth="1"/>
    <col min="11777" max="11777" width="6.140625" customWidth="1"/>
    <col min="11778" max="11778" width="5.7109375" customWidth="1"/>
    <col min="11779" max="11779" width="5.28515625" customWidth="1"/>
    <col min="11780" max="11780" width="5.140625" customWidth="1"/>
    <col min="11781" max="11781" width="5.42578125" customWidth="1"/>
    <col min="11782" max="11782" width="6.140625" customWidth="1"/>
    <col min="11783" max="11783" width="8.42578125" customWidth="1"/>
    <col min="11784" max="11784" width="8" customWidth="1"/>
    <col min="11785" max="11785" width="11" customWidth="1"/>
    <col min="11786" max="11786" width="8.140625" customWidth="1"/>
    <col min="12029" max="12029" width="4.7109375" customWidth="1"/>
    <col min="12030" max="12030" width="16.42578125" customWidth="1"/>
    <col min="12031" max="12031" width="4.42578125" customWidth="1"/>
    <col min="12032" max="12032" width="10" customWidth="1"/>
    <col min="12033" max="12033" width="6.140625" customWidth="1"/>
    <col min="12034" max="12034" width="5.7109375" customWidth="1"/>
    <col min="12035" max="12035" width="5.28515625" customWidth="1"/>
    <col min="12036" max="12036" width="5.140625" customWidth="1"/>
    <col min="12037" max="12037" width="5.42578125" customWidth="1"/>
    <col min="12038" max="12038" width="6.140625" customWidth="1"/>
    <col min="12039" max="12039" width="8.42578125" customWidth="1"/>
    <col min="12040" max="12040" width="8" customWidth="1"/>
    <col min="12041" max="12041" width="11" customWidth="1"/>
    <col min="12042" max="12042" width="8.140625" customWidth="1"/>
    <col min="12285" max="12285" width="4.7109375" customWidth="1"/>
    <col min="12286" max="12286" width="16.42578125" customWidth="1"/>
    <col min="12287" max="12287" width="4.42578125" customWidth="1"/>
    <col min="12288" max="12288" width="10" customWidth="1"/>
    <col min="12289" max="12289" width="6.140625" customWidth="1"/>
    <col min="12290" max="12290" width="5.7109375" customWidth="1"/>
    <col min="12291" max="12291" width="5.28515625" customWidth="1"/>
    <col min="12292" max="12292" width="5.140625" customWidth="1"/>
    <col min="12293" max="12293" width="5.42578125" customWidth="1"/>
    <col min="12294" max="12294" width="6.140625" customWidth="1"/>
    <col min="12295" max="12295" width="8.42578125" customWidth="1"/>
    <col min="12296" max="12296" width="8" customWidth="1"/>
    <col min="12297" max="12297" width="11" customWidth="1"/>
    <col min="12298" max="12298" width="8.140625" customWidth="1"/>
    <col min="12541" max="12541" width="4.7109375" customWidth="1"/>
    <col min="12542" max="12542" width="16.42578125" customWidth="1"/>
    <col min="12543" max="12543" width="4.42578125" customWidth="1"/>
    <col min="12544" max="12544" width="10" customWidth="1"/>
    <col min="12545" max="12545" width="6.140625" customWidth="1"/>
    <col min="12546" max="12546" width="5.7109375" customWidth="1"/>
    <col min="12547" max="12547" width="5.28515625" customWidth="1"/>
    <col min="12548" max="12548" width="5.140625" customWidth="1"/>
    <col min="12549" max="12549" width="5.42578125" customWidth="1"/>
    <col min="12550" max="12550" width="6.140625" customWidth="1"/>
    <col min="12551" max="12551" width="8.42578125" customWidth="1"/>
    <col min="12552" max="12552" width="8" customWidth="1"/>
    <col min="12553" max="12553" width="11" customWidth="1"/>
    <col min="12554" max="12554" width="8.140625" customWidth="1"/>
    <col min="12797" max="12797" width="4.7109375" customWidth="1"/>
    <col min="12798" max="12798" width="16.42578125" customWidth="1"/>
    <col min="12799" max="12799" width="4.42578125" customWidth="1"/>
    <col min="12800" max="12800" width="10" customWidth="1"/>
    <col min="12801" max="12801" width="6.140625" customWidth="1"/>
    <col min="12802" max="12802" width="5.7109375" customWidth="1"/>
    <col min="12803" max="12803" width="5.28515625" customWidth="1"/>
    <col min="12804" max="12804" width="5.140625" customWidth="1"/>
    <col min="12805" max="12805" width="5.42578125" customWidth="1"/>
    <col min="12806" max="12806" width="6.140625" customWidth="1"/>
    <col min="12807" max="12807" width="8.42578125" customWidth="1"/>
    <col min="12808" max="12808" width="8" customWidth="1"/>
    <col min="12809" max="12809" width="11" customWidth="1"/>
    <col min="12810" max="12810" width="8.140625" customWidth="1"/>
    <col min="13053" max="13053" width="4.7109375" customWidth="1"/>
    <col min="13054" max="13054" width="16.42578125" customWidth="1"/>
    <col min="13055" max="13055" width="4.42578125" customWidth="1"/>
    <col min="13056" max="13056" width="10" customWidth="1"/>
    <col min="13057" max="13057" width="6.140625" customWidth="1"/>
    <col min="13058" max="13058" width="5.7109375" customWidth="1"/>
    <col min="13059" max="13059" width="5.28515625" customWidth="1"/>
    <col min="13060" max="13060" width="5.140625" customWidth="1"/>
    <col min="13061" max="13061" width="5.42578125" customWidth="1"/>
    <col min="13062" max="13062" width="6.140625" customWidth="1"/>
    <col min="13063" max="13063" width="8.42578125" customWidth="1"/>
    <col min="13064" max="13064" width="8" customWidth="1"/>
    <col min="13065" max="13065" width="11" customWidth="1"/>
    <col min="13066" max="13066" width="8.140625" customWidth="1"/>
    <col min="13309" max="13309" width="4.7109375" customWidth="1"/>
    <col min="13310" max="13310" width="16.42578125" customWidth="1"/>
    <col min="13311" max="13311" width="4.42578125" customWidth="1"/>
    <col min="13312" max="13312" width="10" customWidth="1"/>
    <col min="13313" max="13313" width="6.140625" customWidth="1"/>
    <col min="13314" max="13314" width="5.7109375" customWidth="1"/>
    <col min="13315" max="13315" width="5.28515625" customWidth="1"/>
    <col min="13316" max="13316" width="5.140625" customWidth="1"/>
    <col min="13317" max="13317" width="5.42578125" customWidth="1"/>
    <col min="13318" max="13318" width="6.140625" customWidth="1"/>
    <col min="13319" max="13319" width="8.42578125" customWidth="1"/>
    <col min="13320" max="13320" width="8" customWidth="1"/>
    <col min="13321" max="13321" width="11" customWidth="1"/>
    <col min="13322" max="13322" width="8.140625" customWidth="1"/>
    <col min="13565" max="13565" width="4.7109375" customWidth="1"/>
    <col min="13566" max="13566" width="16.42578125" customWidth="1"/>
    <col min="13567" max="13567" width="4.42578125" customWidth="1"/>
    <col min="13568" max="13568" width="10" customWidth="1"/>
    <col min="13569" max="13569" width="6.140625" customWidth="1"/>
    <col min="13570" max="13570" width="5.7109375" customWidth="1"/>
    <col min="13571" max="13571" width="5.28515625" customWidth="1"/>
    <col min="13572" max="13572" width="5.140625" customWidth="1"/>
    <col min="13573" max="13573" width="5.42578125" customWidth="1"/>
    <col min="13574" max="13574" width="6.140625" customWidth="1"/>
    <col min="13575" max="13575" width="8.42578125" customWidth="1"/>
    <col min="13576" max="13576" width="8" customWidth="1"/>
    <col min="13577" max="13577" width="11" customWidth="1"/>
    <col min="13578" max="13578" width="8.140625" customWidth="1"/>
    <col min="13821" max="13821" width="4.7109375" customWidth="1"/>
    <col min="13822" max="13822" width="16.42578125" customWidth="1"/>
    <col min="13823" max="13823" width="4.42578125" customWidth="1"/>
    <col min="13824" max="13824" width="10" customWidth="1"/>
    <col min="13825" max="13825" width="6.140625" customWidth="1"/>
    <col min="13826" max="13826" width="5.7109375" customWidth="1"/>
    <col min="13827" max="13827" width="5.28515625" customWidth="1"/>
    <col min="13828" max="13828" width="5.140625" customWidth="1"/>
    <col min="13829" max="13829" width="5.42578125" customWidth="1"/>
    <col min="13830" max="13830" width="6.140625" customWidth="1"/>
    <col min="13831" max="13831" width="8.42578125" customWidth="1"/>
    <col min="13832" max="13832" width="8" customWidth="1"/>
    <col min="13833" max="13833" width="11" customWidth="1"/>
    <col min="13834" max="13834" width="8.140625" customWidth="1"/>
    <col min="14077" max="14077" width="4.7109375" customWidth="1"/>
    <col min="14078" max="14078" width="16.42578125" customWidth="1"/>
    <col min="14079" max="14079" width="4.42578125" customWidth="1"/>
    <col min="14080" max="14080" width="10" customWidth="1"/>
    <col min="14081" max="14081" width="6.140625" customWidth="1"/>
    <col min="14082" max="14082" width="5.7109375" customWidth="1"/>
    <col min="14083" max="14083" width="5.28515625" customWidth="1"/>
    <col min="14084" max="14084" width="5.140625" customWidth="1"/>
    <col min="14085" max="14085" width="5.42578125" customWidth="1"/>
    <col min="14086" max="14086" width="6.140625" customWidth="1"/>
    <col min="14087" max="14087" width="8.42578125" customWidth="1"/>
    <col min="14088" max="14088" width="8" customWidth="1"/>
    <col min="14089" max="14089" width="11" customWidth="1"/>
    <col min="14090" max="14090" width="8.140625" customWidth="1"/>
    <col min="14333" max="14333" width="4.7109375" customWidth="1"/>
    <col min="14334" max="14334" width="16.42578125" customWidth="1"/>
    <col min="14335" max="14335" width="4.42578125" customWidth="1"/>
    <col min="14336" max="14336" width="10" customWidth="1"/>
    <col min="14337" max="14337" width="6.140625" customWidth="1"/>
    <col min="14338" max="14338" width="5.7109375" customWidth="1"/>
    <col min="14339" max="14339" width="5.28515625" customWidth="1"/>
    <col min="14340" max="14340" width="5.140625" customWidth="1"/>
    <col min="14341" max="14341" width="5.42578125" customWidth="1"/>
    <col min="14342" max="14342" width="6.140625" customWidth="1"/>
    <col min="14343" max="14343" width="8.42578125" customWidth="1"/>
    <col min="14344" max="14344" width="8" customWidth="1"/>
    <col min="14345" max="14345" width="11" customWidth="1"/>
    <col min="14346" max="14346" width="8.140625" customWidth="1"/>
    <col min="14589" max="14589" width="4.7109375" customWidth="1"/>
    <col min="14590" max="14590" width="16.42578125" customWidth="1"/>
    <col min="14591" max="14591" width="4.42578125" customWidth="1"/>
    <col min="14592" max="14592" width="10" customWidth="1"/>
    <col min="14593" max="14593" width="6.140625" customWidth="1"/>
    <col min="14594" max="14594" width="5.7109375" customWidth="1"/>
    <col min="14595" max="14595" width="5.28515625" customWidth="1"/>
    <col min="14596" max="14596" width="5.140625" customWidth="1"/>
    <col min="14597" max="14597" width="5.42578125" customWidth="1"/>
    <col min="14598" max="14598" width="6.140625" customWidth="1"/>
    <col min="14599" max="14599" width="8.42578125" customWidth="1"/>
    <col min="14600" max="14600" width="8" customWidth="1"/>
    <col min="14601" max="14601" width="11" customWidth="1"/>
    <col min="14602" max="14602" width="8.140625" customWidth="1"/>
    <col min="14845" max="14845" width="4.7109375" customWidth="1"/>
    <col min="14846" max="14846" width="16.42578125" customWidth="1"/>
    <col min="14847" max="14847" width="4.42578125" customWidth="1"/>
    <col min="14848" max="14848" width="10" customWidth="1"/>
    <col min="14849" max="14849" width="6.140625" customWidth="1"/>
    <col min="14850" max="14850" width="5.7109375" customWidth="1"/>
    <col min="14851" max="14851" width="5.28515625" customWidth="1"/>
    <col min="14852" max="14852" width="5.140625" customWidth="1"/>
    <col min="14853" max="14853" width="5.42578125" customWidth="1"/>
    <col min="14854" max="14854" width="6.140625" customWidth="1"/>
    <col min="14855" max="14855" width="8.42578125" customWidth="1"/>
    <col min="14856" max="14856" width="8" customWidth="1"/>
    <col min="14857" max="14857" width="11" customWidth="1"/>
    <col min="14858" max="14858" width="8.140625" customWidth="1"/>
    <col min="15101" max="15101" width="4.7109375" customWidth="1"/>
    <col min="15102" max="15102" width="16.42578125" customWidth="1"/>
    <col min="15103" max="15103" width="4.42578125" customWidth="1"/>
    <col min="15104" max="15104" width="10" customWidth="1"/>
    <col min="15105" max="15105" width="6.140625" customWidth="1"/>
    <col min="15106" max="15106" width="5.7109375" customWidth="1"/>
    <col min="15107" max="15107" width="5.28515625" customWidth="1"/>
    <col min="15108" max="15108" width="5.140625" customWidth="1"/>
    <col min="15109" max="15109" width="5.42578125" customWidth="1"/>
    <col min="15110" max="15110" width="6.140625" customWidth="1"/>
    <col min="15111" max="15111" width="8.42578125" customWidth="1"/>
    <col min="15112" max="15112" width="8" customWidth="1"/>
    <col min="15113" max="15113" width="11" customWidth="1"/>
    <col min="15114" max="15114" width="8.140625" customWidth="1"/>
    <col min="15357" max="15357" width="4.7109375" customWidth="1"/>
    <col min="15358" max="15358" width="16.42578125" customWidth="1"/>
    <col min="15359" max="15359" width="4.42578125" customWidth="1"/>
    <col min="15360" max="15360" width="10" customWidth="1"/>
    <col min="15361" max="15361" width="6.140625" customWidth="1"/>
    <col min="15362" max="15362" width="5.7109375" customWidth="1"/>
    <col min="15363" max="15363" width="5.28515625" customWidth="1"/>
    <col min="15364" max="15364" width="5.140625" customWidth="1"/>
    <col min="15365" max="15365" width="5.42578125" customWidth="1"/>
    <col min="15366" max="15366" width="6.140625" customWidth="1"/>
    <col min="15367" max="15367" width="8.42578125" customWidth="1"/>
    <col min="15368" max="15368" width="8" customWidth="1"/>
    <col min="15369" max="15369" width="11" customWidth="1"/>
    <col min="15370" max="15370" width="8.140625" customWidth="1"/>
    <col min="15613" max="15613" width="4.7109375" customWidth="1"/>
    <col min="15614" max="15614" width="16.42578125" customWidth="1"/>
    <col min="15615" max="15615" width="4.42578125" customWidth="1"/>
    <col min="15616" max="15616" width="10" customWidth="1"/>
    <col min="15617" max="15617" width="6.140625" customWidth="1"/>
    <col min="15618" max="15618" width="5.7109375" customWidth="1"/>
    <col min="15619" max="15619" width="5.28515625" customWidth="1"/>
    <col min="15620" max="15620" width="5.140625" customWidth="1"/>
    <col min="15621" max="15621" width="5.42578125" customWidth="1"/>
    <col min="15622" max="15622" width="6.140625" customWidth="1"/>
    <col min="15623" max="15623" width="8.42578125" customWidth="1"/>
    <col min="15624" max="15624" width="8" customWidth="1"/>
    <col min="15625" max="15625" width="11" customWidth="1"/>
    <col min="15626" max="15626" width="8.140625" customWidth="1"/>
    <col min="15869" max="15869" width="4.7109375" customWidth="1"/>
    <col min="15870" max="15870" width="16.42578125" customWidth="1"/>
    <col min="15871" max="15871" width="4.42578125" customWidth="1"/>
    <col min="15872" max="15872" width="10" customWidth="1"/>
    <col min="15873" max="15873" width="6.140625" customWidth="1"/>
    <col min="15874" max="15874" width="5.7109375" customWidth="1"/>
    <col min="15875" max="15875" width="5.28515625" customWidth="1"/>
    <col min="15876" max="15876" width="5.140625" customWidth="1"/>
    <col min="15877" max="15877" width="5.42578125" customWidth="1"/>
    <col min="15878" max="15878" width="6.140625" customWidth="1"/>
    <col min="15879" max="15879" width="8.42578125" customWidth="1"/>
    <col min="15880" max="15880" width="8" customWidth="1"/>
    <col min="15881" max="15881" width="11" customWidth="1"/>
    <col min="15882" max="15882" width="8.140625" customWidth="1"/>
    <col min="16125" max="16125" width="4.7109375" customWidth="1"/>
    <col min="16126" max="16126" width="16.42578125" customWidth="1"/>
    <col min="16127" max="16127" width="4.42578125" customWidth="1"/>
    <col min="16128" max="16128" width="10" customWidth="1"/>
    <col min="16129" max="16129" width="6.140625" customWidth="1"/>
    <col min="16130" max="16130" width="5.7109375" customWidth="1"/>
    <col min="16131" max="16131" width="5.28515625" customWidth="1"/>
    <col min="16132" max="16132" width="5.140625" customWidth="1"/>
    <col min="16133" max="16133" width="5.42578125" customWidth="1"/>
    <col min="16134" max="16134" width="6.140625" customWidth="1"/>
    <col min="16135" max="16135" width="8.42578125" customWidth="1"/>
    <col min="16136" max="16136" width="8" customWidth="1"/>
    <col min="16137" max="16137" width="11" customWidth="1"/>
    <col min="16138" max="16138" width="8.140625" customWidth="1"/>
  </cols>
  <sheetData>
    <row r="1" spans="1:20" ht="12.75" customHeight="1" x14ac:dyDescent="0.25">
      <c r="B1" s="1054"/>
      <c r="C1" s="1054"/>
      <c r="D1" s="1054"/>
      <c r="E1" s="1054"/>
      <c r="F1" s="1054"/>
      <c r="G1" s="1054"/>
      <c r="H1" s="1054"/>
      <c r="I1" s="1054"/>
      <c r="J1" s="36"/>
      <c r="K1" s="36"/>
      <c r="L1" s="36"/>
      <c r="M1" s="96"/>
      <c r="N1" s="36"/>
      <c r="O1" s="36"/>
      <c r="P1" s="36"/>
      <c r="Q1" s="36"/>
      <c r="R1" s="36"/>
    </row>
    <row r="2" spans="1:20" ht="17.45" customHeight="1" x14ac:dyDescent="0.25">
      <c r="B2" s="689"/>
      <c r="C2" s="616"/>
      <c r="D2" s="616"/>
      <c r="E2" s="616"/>
      <c r="F2" s="616"/>
      <c r="G2" s="595" t="s">
        <v>336</v>
      </c>
      <c r="H2" s="690"/>
      <c r="I2" s="595"/>
      <c r="J2" s="441"/>
      <c r="K2" s="441"/>
      <c r="L2" s="441"/>
      <c r="M2" s="653"/>
      <c r="N2" s="441"/>
      <c r="O2" s="441"/>
      <c r="P2" s="441"/>
      <c r="Q2" s="587"/>
      <c r="R2" s="36"/>
    </row>
    <row r="3" spans="1:20" ht="8.25" customHeight="1" x14ac:dyDescent="0.25">
      <c r="B3" s="657"/>
      <c r="C3" s="360"/>
      <c r="D3" s="360"/>
      <c r="E3" s="367"/>
      <c r="F3" s="367"/>
      <c r="G3" s="368"/>
      <c r="H3" s="526"/>
      <c r="I3" s="360"/>
      <c r="J3" s="360"/>
      <c r="K3" s="360"/>
      <c r="L3" s="360"/>
      <c r="M3" s="526"/>
      <c r="N3" s="360"/>
      <c r="O3" s="360"/>
      <c r="P3" s="360"/>
      <c r="Q3" s="574"/>
      <c r="R3" s="36"/>
    </row>
    <row r="4" spans="1:20" ht="12.75" customHeight="1" x14ac:dyDescent="0.25">
      <c r="B4" s="657"/>
      <c r="C4" s="360"/>
      <c r="D4" s="360"/>
      <c r="E4" s="367"/>
      <c r="F4" s="367"/>
      <c r="G4" s="1029" t="s">
        <v>435</v>
      </c>
      <c r="H4" s="1029"/>
      <c r="I4" s="1029"/>
      <c r="J4" s="1029"/>
      <c r="K4" s="1029"/>
      <c r="L4" s="117"/>
      <c r="M4" s="1029" t="s">
        <v>262</v>
      </c>
      <c r="N4" s="1029"/>
      <c r="O4" s="1029"/>
      <c r="P4" s="1029"/>
      <c r="Q4" s="645"/>
      <c r="R4" s="117"/>
    </row>
    <row r="5" spans="1:20" ht="19.5" customHeight="1" x14ac:dyDescent="0.25">
      <c r="B5" s="657"/>
      <c r="C5" s="360"/>
      <c r="D5" s="360"/>
      <c r="E5" s="367"/>
      <c r="F5" s="367"/>
      <c r="G5" s="1029"/>
      <c r="H5" s="1029"/>
      <c r="I5" s="1029"/>
      <c r="J5" s="1029"/>
      <c r="K5" s="1029"/>
      <c r="L5" s="117"/>
      <c r="M5" s="1029"/>
      <c r="N5" s="1029"/>
      <c r="O5" s="1029"/>
      <c r="P5" s="1029"/>
      <c r="Q5" s="645"/>
      <c r="R5" s="117"/>
    </row>
    <row r="6" spans="1:20" ht="15.75" customHeight="1" x14ac:dyDescent="0.25">
      <c r="B6" s="1011" t="s">
        <v>508</v>
      </c>
      <c r="C6" s="1178"/>
      <c r="D6" s="1178"/>
      <c r="E6" s="1178"/>
      <c r="F6" s="1178"/>
      <c r="G6" s="1178"/>
      <c r="H6" s="526"/>
      <c r="I6" s="360"/>
      <c r="J6" s="360"/>
      <c r="K6" s="360"/>
      <c r="L6" s="360"/>
      <c r="M6" s="526"/>
      <c r="N6" s="360"/>
      <c r="O6" s="360"/>
      <c r="P6" s="360"/>
      <c r="Q6" s="574"/>
      <c r="R6" s="36"/>
    </row>
    <row r="7" spans="1:20" ht="16.899999999999999" customHeight="1" x14ac:dyDescent="0.25">
      <c r="A7" s="382"/>
      <c r="B7" s="1081" t="s">
        <v>329</v>
      </c>
      <c r="C7" s="1082"/>
      <c r="D7" s="1082"/>
      <c r="E7" s="1082"/>
      <c r="F7" s="1083"/>
      <c r="G7" s="1006" t="s">
        <v>327</v>
      </c>
      <c r="H7" s="1007"/>
      <c r="I7" s="1007"/>
      <c r="J7" s="1007"/>
      <c r="K7" s="1008"/>
      <c r="L7" s="1006" t="s">
        <v>328</v>
      </c>
      <c r="M7" s="1007"/>
      <c r="N7" s="1007"/>
      <c r="O7" s="1007"/>
      <c r="P7" s="1008"/>
      <c r="Q7" s="691"/>
      <c r="R7" s="360"/>
      <c r="S7" s="79"/>
      <c r="T7" s="79"/>
    </row>
    <row r="8" spans="1:20" ht="9.75" customHeight="1" x14ac:dyDescent="0.25">
      <c r="A8" s="382"/>
      <c r="B8" s="328" t="s">
        <v>345</v>
      </c>
      <c r="C8" s="485" t="s">
        <v>136</v>
      </c>
      <c r="D8" s="45" t="s">
        <v>0</v>
      </c>
      <c r="E8" s="45" t="s">
        <v>3</v>
      </c>
      <c r="F8" s="45" t="s">
        <v>1</v>
      </c>
      <c r="G8" s="45" t="s">
        <v>136</v>
      </c>
      <c r="H8" s="45" t="s">
        <v>0</v>
      </c>
      <c r="I8" s="45" t="s">
        <v>3</v>
      </c>
      <c r="J8" s="263" t="s">
        <v>503</v>
      </c>
      <c r="K8" s="45" t="s">
        <v>1</v>
      </c>
      <c r="L8" s="59" t="s">
        <v>136</v>
      </c>
      <c r="M8" s="45" t="s">
        <v>0</v>
      </c>
      <c r="N8" s="45" t="s">
        <v>3</v>
      </c>
      <c r="O8" s="263" t="s">
        <v>503</v>
      </c>
      <c r="P8" s="45" t="s">
        <v>1</v>
      </c>
      <c r="Q8" s="692"/>
      <c r="R8" s="360"/>
      <c r="S8" s="79"/>
      <c r="T8" s="79"/>
    </row>
    <row r="9" spans="1:20" ht="9.75" customHeight="1" x14ac:dyDescent="0.25">
      <c r="A9" s="382"/>
      <c r="B9" s="192" t="s">
        <v>23</v>
      </c>
      <c r="C9" s="171">
        <v>0</v>
      </c>
      <c r="D9" s="236" t="s">
        <v>283</v>
      </c>
      <c r="E9" s="68">
        <f>+C9/9.5</f>
        <v>0</v>
      </c>
      <c r="F9" s="237"/>
      <c r="G9" s="67"/>
      <c r="H9" s="68"/>
      <c r="I9" s="68"/>
      <c r="J9" s="68"/>
      <c r="K9" s="73"/>
      <c r="L9" s="171">
        <v>9.5</v>
      </c>
      <c r="M9" s="68" t="s">
        <v>283</v>
      </c>
      <c r="N9" s="68">
        <f>+L9/9.5</f>
        <v>1</v>
      </c>
      <c r="O9" s="68"/>
      <c r="P9" s="73">
        <f t="shared" ref="P9:P15" si="0">+N9</f>
        <v>1</v>
      </c>
      <c r="Q9" s="693"/>
      <c r="R9" s="360"/>
      <c r="S9" s="79"/>
      <c r="T9" s="79"/>
    </row>
    <row r="10" spans="1:20" ht="9.75" customHeight="1" x14ac:dyDescent="0.25">
      <c r="A10" s="382"/>
      <c r="B10" s="94" t="s">
        <v>21</v>
      </c>
      <c r="C10" s="91">
        <v>0</v>
      </c>
      <c r="D10" s="185" t="s">
        <v>286</v>
      </c>
      <c r="E10" s="118">
        <f>+C10</f>
        <v>0</v>
      </c>
      <c r="F10" s="193"/>
      <c r="G10" s="91">
        <v>6</v>
      </c>
      <c r="H10" s="118" t="s">
        <v>286</v>
      </c>
      <c r="I10" s="118">
        <f>+G10</f>
        <v>6</v>
      </c>
      <c r="J10" s="34"/>
      <c r="K10" s="39">
        <f>+I10</f>
        <v>6</v>
      </c>
      <c r="L10" s="91">
        <v>6</v>
      </c>
      <c r="M10" s="118" t="s">
        <v>286</v>
      </c>
      <c r="N10" s="118">
        <f>+L10</f>
        <v>6</v>
      </c>
      <c r="O10" s="34"/>
      <c r="P10" s="39">
        <f t="shared" si="0"/>
        <v>6</v>
      </c>
      <c r="Q10" s="694"/>
      <c r="R10" s="360"/>
      <c r="S10" s="79"/>
      <c r="T10" s="79"/>
    </row>
    <row r="11" spans="1:20" ht="9.75" customHeight="1" x14ac:dyDescent="0.25">
      <c r="A11" s="382"/>
      <c r="B11" s="94" t="s">
        <v>337</v>
      </c>
      <c r="C11" s="91">
        <v>0</v>
      </c>
      <c r="D11" s="185" t="s">
        <v>286</v>
      </c>
      <c r="E11" s="118">
        <f>+C11</f>
        <v>0</v>
      </c>
      <c r="F11" s="193"/>
      <c r="G11" s="91">
        <v>2</v>
      </c>
      <c r="H11" s="118" t="s">
        <v>286</v>
      </c>
      <c r="I11" s="118">
        <f>+G11</f>
        <v>2</v>
      </c>
      <c r="J11" s="34"/>
      <c r="K11" s="39">
        <f>+I11</f>
        <v>2</v>
      </c>
      <c r="L11" s="91">
        <v>2</v>
      </c>
      <c r="M11" s="118" t="s">
        <v>286</v>
      </c>
      <c r="N11" s="118">
        <f>+L11</f>
        <v>2</v>
      </c>
      <c r="O11" s="32"/>
      <c r="P11" s="530">
        <f t="shared" si="0"/>
        <v>2</v>
      </c>
      <c r="Q11" s="694"/>
      <c r="R11" s="360"/>
      <c r="S11" s="79"/>
      <c r="T11" s="79"/>
    </row>
    <row r="12" spans="1:20" ht="21" customHeight="1" x14ac:dyDescent="0.25">
      <c r="A12" s="382"/>
      <c r="B12" s="555" t="s">
        <v>356</v>
      </c>
      <c r="C12" s="91">
        <v>0</v>
      </c>
      <c r="D12" s="509" t="s">
        <v>212</v>
      </c>
      <c r="E12" s="118">
        <f>+C12</f>
        <v>0</v>
      </c>
      <c r="F12" s="193"/>
      <c r="G12" s="91">
        <v>25</v>
      </c>
      <c r="H12" s="162" t="s">
        <v>212</v>
      </c>
      <c r="I12" s="118">
        <f>+G12</f>
        <v>25</v>
      </c>
      <c r="J12" s="34"/>
      <c r="K12" s="39">
        <f>+I12</f>
        <v>25</v>
      </c>
      <c r="L12" s="91">
        <v>25</v>
      </c>
      <c r="M12" s="162" t="s">
        <v>212</v>
      </c>
      <c r="N12" s="118">
        <f>+L12</f>
        <v>25</v>
      </c>
      <c r="O12" s="34"/>
      <c r="P12" s="39">
        <f t="shared" si="0"/>
        <v>25</v>
      </c>
      <c r="Q12" s="694"/>
      <c r="R12" s="360"/>
      <c r="S12" s="79"/>
      <c r="T12" s="79"/>
    </row>
    <row r="13" spans="1:20" ht="18.600000000000001" customHeight="1" x14ac:dyDescent="0.25">
      <c r="A13" s="382"/>
      <c r="B13" s="555" t="s">
        <v>357</v>
      </c>
      <c r="C13" s="91">
        <v>0</v>
      </c>
      <c r="D13" s="509" t="s">
        <v>469</v>
      </c>
      <c r="E13" s="118">
        <f>+C13*2</f>
        <v>0</v>
      </c>
      <c r="F13" s="193"/>
      <c r="G13" s="91">
        <v>5</v>
      </c>
      <c r="H13" s="162" t="s">
        <v>469</v>
      </c>
      <c r="I13" s="118">
        <f>+G13*2</f>
        <v>10</v>
      </c>
      <c r="J13" s="34"/>
      <c r="K13" s="39">
        <f>+I13</f>
        <v>10</v>
      </c>
      <c r="L13" s="91">
        <v>5</v>
      </c>
      <c r="M13" s="162" t="s">
        <v>469</v>
      </c>
      <c r="N13" s="118">
        <f>+L13*2</f>
        <v>10</v>
      </c>
      <c r="O13" s="34"/>
      <c r="P13" s="39">
        <f t="shared" si="0"/>
        <v>10</v>
      </c>
      <c r="Q13" s="694"/>
      <c r="R13" s="360"/>
      <c r="S13" s="79"/>
      <c r="T13" s="79"/>
    </row>
    <row r="14" spans="1:20" ht="9.75" customHeight="1" x14ac:dyDescent="0.25">
      <c r="A14" s="382"/>
      <c r="B14" s="94" t="s">
        <v>506</v>
      </c>
      <c r="C14" s="91">
        <v>0</v>
      </c>
      <c r="D14" s="63" t="s">
        <v>16</v>
      </c>
      <c r="E14" s="118">
        <f>+C14</f>
        <v>0</v>
      </c>
      <c r="F14" s="486"/>
      <c r="G14" s="60"/>
      <c r="H14" s="118"/>
      <c r="I14" s="339"/>
      <c r="J14" s="34"/>
      <c r="K14" s="39"/>
      <c r="L14" s="91">
        <v>100</v>
      </c>
      <c r="M14" s="118" t="s">
        <v>16</v>
      </c>
      <c r="N14" s="118">
        <f>+L14</f>
        <v>100</v>
      </c>
      <c r="O14" s="77"/>
      <c r="P14" s="53">
        <f t="shared" si="0"/>
        <v>100</v>
      </c>
      <c r="Q14" s="694"/>
      <c r="R14" s="360"/>
      <c r="S14" s="79"/>
      <c r="T14" s="79"/>
    </row>
    <row r="15" spans="1:20" ht="9.75" customHeight="1" x14ac:dyDescent="0.25">
      <c r="A15" s="508"/>
      <c r="B15" s="94" t="s">
        <v>288</v>
      </c>
      <c r="C15" s="91">
        <v>0</v>
      </c>
      <c r="D15" s="185" t="s">
        <v>507</v>
      </c>
      <c r="E15" s="118">
        <f>+C15/10</f>
        <v>0</v>
      </c>
      <c r="F15" s="193"/>
      <c r="G15" s="49"/>
      <c r="H15" s="118"/>
      <c r="I15" s="34"/>
      <c r="J15" s="34"/>
      <c r="K15" s="39"/>
      <c r="L15" s="91">
        <v>20</v>
      </c>
      <c r="M15" s="118" t="s">
        <v>507</v>
      </c>
      <c r="N15" s="118">
        <f>+L15/10</f>
        <v>2</v>
      </c>
      <c r="O15" s="34"/>
      <c r="P15" s="39">
        <f t="shared" si="0"/>
        <v>2</v>
      </c>
      <c r="Q15" s="694"/>
      <c r="R15" s="360"/>
      <c r="S15" s="79"/>
      <c r="T15" s="79"/>
    </row>
    <row r="16" spans="1:20" ht="9.75" customHeight="1" x14ac:dyDescent="0.25">
      <c r="A16" s="162"/>
      <c r="B16" s="94" t="s">
        <v>289</v>
      </c>
      <c r="C16" s="91">
        <v>0</v>
      </c>
      <c r="D16" s="185" t="s">
        <v>269</v>
      </c>
      <c r="E16" s="118">
        <f>+C16/1.5</f>
        <v>0</v>
      </c>
      <c r="F16" s="193"/>
      <c r="G16" s="49"/>
      <c r="H16" s="118"/>
      <c r="I16" s="34"/>
      <c r="J16" s="34"/>
      <c r="K16" s="39"/>
      <c r="L16" s="91">
        <v>60</v>
      </c>
      <c r="M16" s="118" t="s">
        <v>269</v>
      </c>
      <c r="N16" s="118">
        <f>+L16/1.5</f>
        <v>40</v>
      </c>
      <c r="O16" s="34">
        <v>0</v>
      </c>
      <c r="P16" s="530"/>
      <c r="Q16" s="694"/>
      <c r="R16" s="360"/>
      <c r="S16" s="79"/>
      <c r="T16" s="79"/>
    </row>
    <row r="17" spans="1:20" ht="9.75" customHeight="1" x14ac:dyDescent="0.25">
      <c r="A17" s="162"/>
      <c r="B17" s="94" t="s">
        <v>358</v>
      </c>
      <c r="C17" s="91">
        <v>0</v>
      </c>
      <c r="D17" s="185" t="s">
        <v>286</v>
      </c>
      <c r="E17" s="118">
        <f>+C17</f>
        <v>0</v>
      </c>
      <c r="F17" s="193"/>
      <c r="G17" s="49"/>
      <c r="H17" s="118"/>
      <c r="I17" s="34"/>
      <c r="J17" s="34"/>
      <c r="K17" s="39"/>
      <c r="L17" s="91">
        <v>6</v>
      </c>
      <c r="M17" s="118" t="s">
        <v>286</v>
      </c>
      <c r="N17" s="118">
        <f>+L17</f>
        <v>6</v>
      </c>
      <c r="O17" s="34">
        <v>0</v>
      </c>
      <c r="P17" s="530"/>
      <c r="Q17" s="694"/>
      <c r="R17" s="360"/>
      <c r="S17" s="79"/>
      <c r="T17" s="79"/>
    </row>
    <row r="18" spans="1:20" ht="9.75" customHeight="1" x14ac:dyDescent="0.25">
      <c r="A18" s="382"/>
      <c r="B18" s="94" t="s">
        <v>24</v>
      </c>
      <c r="C18" s="91">
        <v>0</v>
      </c>
      <c r="D18" s="185" t="s">
        <v>165</v>
      </c>
      <c r="E18" s="118">
        <f>+C18/40</f>
        <v>0</v>
      </c>
      <c r="F18" s="193"/>
      <c r="G18" s="49"/>
      <c r="H18" s="118"/>
      <c r="I18" s="34"/>
      <c r="J18" s="34"/>
      <c r="K18" s="39"/>
      <c r="L18" s="91">
        <v>40</v>
      </c>
      <c r="M18" s="118" t="s">
        <v>165</v>
      </c>
      <c r="N18" s="118">
        <f>+L18/40</f>
        <v>1</v>
      </c>
      <c r="O18" s="571">
        <v>0</v>
      </c>
      <c r="P18" s="530"/>
      <c r="Q18" s="694"/>
      <c r="R18" s="360"/>
      <c r="S18" s="79"/>
      <c r="T18" s="79"/>
    </row>
    <row r="19" spans="1:20" ht="9.75" customHeight="1" x14ac:dyDescent="0.25">
      <c r="A19" s="162"/>
      <c r="B19" s="94" t="s">
        <v>185</v>
      </c>
      <c r="C19" s="91">
        <v>0</v>
      </c>
      <c r="D19" s="63" t="s">
        <v>299</v>
      </c>
      <c r="E19" s="118">
        <f>+C19</f>
        <v>0</v>
      </c>
      <c r="F19" s="486"/>
      <c r="G19" s="60"/>
      <c r="H19" s="118"/>
      <c r="I19" s="339"/>
      <c r="J19" s="34"/>
      <c r="K19" s="39"/>
      <c r="L19" s="91">
        <v>2</v>
      </c>
      <c r="M19" s="118" t="s">
        <v>299</v>
      </c>
      <c r="N19" s="118">
        <f>+L19</f>
        <v>2</v>
      </c>
      <c r="O19" s="571"/>
      <c r="P19" s="39">
        <f>+N19</f>
        <v>2</v>
      </c>
      <c r="Q19" s="694"/>
      <c r="R19" s="360"/>
      <c r="S19" s="79"/>
      <c r="T19" s="79"/>
    </row>
    <row r="20" spans="1:20" ht="12" customHeight="1" x14ac:dyDescent="0.25">
      <c r="A20" s="162"/>
      <c r="B20" s="94" t="s">
        <v>300</v>
      </c>
      <c r="C20" s="91">
        <v>0</v>
      </c>
      <c r="D20" s="63" t="s">
        <v>160</v>
      </c>
      <c r="E20" s="118">
        <f>+C20/1.5</f>
        <v>0</v>
      </c>
      <c r="F20" s="486"/>
      <c r="G20" s="60"/>
      <c r="H20" s="118"/>
      <c r="I20" s="339"/>
      <c r="J20" s="34"/>
      <c r="K20" s="39"/>
      <c r="L20" s="91">
        <v>6</v>
      </c>
      <c r="M20" s="118" t="s">
        <v>160</v>
      </c>
      <c r="N20" s="118">
        <f>+L20/1.5</f>
        <v>4</v>
      </c>
      <c r="O20" s="571">
        <v>0</v>
      </c>
      <c r="P20" s="530"/>
      <c r="Q20" s="694"/>
      <c r="R20" s="360"/>
      <c r="S20" s="79"/>
      <c r="T20" s="79"/>
    </row>
    <row r="21" spans="1:20" ht="12" customHeight="1" x14ac:dyDescent="0.25">
      <c r="A21" s="482"/>
      <c r="B21" s="511" t="s">
        <v>338</v>
      </c>
      <c r="C21" s="91">
        <v>0</v>
      </c>
      <c r="D21" s="33" t="s">
        <v>299</v>
      </c>
      <c r="E21" s="118">
        <f>+C21</f>
        <v>0</v>
      </c>
      <c r="F21" s="489"/>
      <c r="G21" s="41">
        <v>3</v>
      </c>
      <c r="H21" s="118" t="s">
        <v>299</v>
      </c>
      <c r="I21" s="118">
        <f>+G21</f>
        <v>3</v>
      </c>
      <c r="J21" s="510"/>
      <c r="K21" s="385">
        <f>+I21</f>
        <v>3</v>
      </c>
      <c r="L21" s="91">
        <v>3</v>
      </c>
      <c r="M21" s="118" t="s">
        <v>299</v>
      </c>
      <c r="N21" s="118">
        <f>+L21</f>
        <v>3</v>
      </c>
      <c r="O21" s="504"/>
      <c r="P21" s="191">
        <f>+N21</f>
        <v>3</v>
      </c>
      <c r="Q21" s="695"/>
      <c r="R21" s="360"/>
      <c r="S21" s="79"/>
      <c r="T21" s="79"/>
    </row>
    <row r="22" spans="1:20" ht="12" customHeight="1" x14ac:dyDescent="0.25">
      <c r="A22" s="482"/>
      <c r="B22" s="1132" t="s">
        <v>151</v>
      </c>
      <c r="C22" s="66">
        <v>0</v>
      </c>
      <c r="D22" s="666" t="s">
        <v>152</v>
      </c>
      <c r="E22" s="668">
        <f>+C22/16</f>
        <v>0</v>
      </c>
      <c r="F22" s="52"/>
      <c r="G22" s="54"/>
      <c r="H22" s="58"/>
      <c r="I22" s="55"/>
      <c r="J22" s="55"/>
      <c r="K22" s="52"/>
      <c r="L22" s="66">
        <f>8*16</f>
        <v>128</v>
      </c>
      <c r="M22" s="666" t="s">
        <v>152</v>
      </c>
      <c r="N22" s="668">
        <f>+L22/16</f>
        <v>8</v>
      </c>
      <c r="O22" s="668">
        <v>0</v>
      </c>
      <c r="P22" s="39"/>
      <c r="Q22" s="695"/>
      <c r="R22" s="360"/>
      <c r="S22" s="79"/>
      <c r="T22" s="79"/>
    </row>
    <row r="23" spans="1:20" ht="12" customHeight="1" x14ac:dyDescent="0.25">
      <c r="A23" s="482"/>
      <c r="B23" s="1133"/>
      <c r="C23" s="66">
        <v>0</v>
      </c>
      <c r="D23" s="666" t="s">
        <v>216</v>
      </c>
      <c r="E23" s="668">
        <f>+C23</f>
        <v>0</v>
      </c>
      <c r="F23" s="52"/>
      <c r="G23" s="54"/>
      <c r="H23" s="58"/>
      <c r="I23" s="55"/>
      <c r="J23" s="55"/>
      <c r="K23" s="52"/>
      <c r="L23" s="66">
        <v>8</v>
      </c>
      <c r="M23" s="666" t="s">
        <v>216</v>
      </c>
      <c r="N23" s="668">
        <f>+L23</f>
        <v>8</v>
      </c>
      <c r="O23" s="668">
        <v>0</v>
      </c>
      <c r="P23" s="39"/>
      <c r="Q23" s="695"/>
      <c r="R23" s="360"/>
      <c r="S23" s="79"/>
      <c r="T23" s="79"/>
    </row>
    <row r="24" spans="1:20" ht="12" customHeight="1" x14ac:dyDescent="0.25">
      <c r="A24" s="382"/>
      <c r="B24" s="116"/>
      <c r="C24" s="512"/>
      <c r="D24" s="513"/>
      <c r="E24" s="513"/>
      <c r="F24" s="521"/>
      <c r="G24" s="514"/>
      <c r="H24" s="522"/>
      <c r="I24" s="515"/>
      <c r="J24" s="516"/>
      <c r="K24" s="517"/>
      <c r="L24" s="518"/>
      <c r="M24" s="531"/>
      <c r="N24" s="519"/>
      <c r="O24" s="519"/>
      <c r="P24" s="520"/>
      <c r="Q24" s="695"/>
      <c r="R24" s="360"/>
      <c r="S24" s="79"/>
      <c r="T24" s="79"/>
    </row>
    <row r="25" spans="1:20" ht="12" customHeight="1" x14ac:dyDescent="0.25">
      <c r="A25" s="382"/>
      <c r="B25" s="552"/>
      <c r="C25" s="115"/>
      <c r="D25" s="1024" t="s">
        <v>155</v>
      </c>
      <c r="E25" s="1024"/>
      <c r="F25" s="43">
        <f>SUM(F7:F19)</f>
        <v>0</v>
      </c>
      <c r="G25" s="51"/>
      <c r="H25" s="1024" t="s">
        <v>155</v>
      </c>
      <c r="I25" s="1024"/>
      <c r="J25" s="554"/>
      <c r="K25" s="303">
        <f>SUM(K10:K24)</f>
        <v>46</v>
      </c>
      <c r="L25" s="51"/>
      <c r="M25" s="554" t="s">
        <v>154</v>
      </c>
      <c r="N25" s="284"/>
      <c r="O25" s="284"/>
      <c r="P25" s="303">
        <f>SUM(P10:P24)</f>
        <v>150</v>
      </c>
      <c r="Q25" s="574"/>
      <c r="R25" s="360"/>
      <c r="S25" s="79"/>
      <c r="T25" s="79"/>
    </row>
    <row r="26" spans="1:20" ht="12" customHeight="1" x14ac:dyDescent="0.25">
      <c r="A26" s="382"/>
      <c r="B26" s="696"/>
      <c r="C26" s="117"/>
      <c r="D26" s="117"/>
      <c r="E26" s="117"/>
      <c r="F26" s="117"/>
      <c r="G26" s="117"/>
      <c r="H26" s="560"/>
      <c r="I26" s="117"/>
      <c r="J26" s="360"/>
      <c r="K26" s="360"/>
      <c r="L26" s="360"/>
      <c r="M26" s="526"/>
      <c r="N26" s="360"/>
      <c r="O26" s="360"/>
      <c r="P26" s="360"/>
      <c r="Q26" s="574"/>
      <c r="R26" s="360"/>
      <c r="S26" s="79"/>
      <c r="T26" s="79"/>
    </row>
    <row r="27" spans="1:20" x14ac:dyDescent="0.25">
      <c r="A27" s="162"/>
      <c r="B27" s="1022" t="s">
        <v>509</v>
      </c>
      <c r="C27" s="1023"/>
      <c r="D27" s="1023"/>
      <c r="E27" s="1023"/>
      <c r="F27" s="1023"/>
      <c r="G27" s="1023"/>
      <c r="H27" s="539"/>
      <c r="I27" s="360"/>
      <c r="J27" s="360"/>
      <c r="K27" s="360"/>
      <c r="L27" s="360"/>
      <c r="M27" s="526"/>
      <c r="N27" s="360"/>
      <c r="O27" s="360"/>
      <c r="P27" s="360"/>
      <c r="Q27" s="574"/>
      <c r="R27" s="360"/>
      <c r="S27" s="79"/>
      <c r="T27" s="79"/>
    </row>
    <row r="28" spans="1:20" x14ac:dyDescent="0.25">
      <c r="A28" s="162"/>
      <c r="B28" s="577" t="s">
        <v>137</v>
      </c>
      <c r="C28" s="360"/>
      <c r="D28" s="578"/>
      <c r="E28" s="360"/>
      <c r="F28" s="360"/>
      <c r="G28" s="360"/>
      <c r="H28" s="526"/>
      <c r="I28" s="360"/>
      <c r="J28" s="360"/>
      <c r="K28" s="360"/>
      <c r="L28" s="360"/>
      <c r="M28" s="526"/>
      <c r="N28" s="360"/>
      <c r="O28" s="360"/>
      <c r="P28" s="360"/>
      <c r="Q28" s="574"/>
      <c r="R28" s="360"/>
      <c r="S28" s="79"/>
      <c r="T28" s="79"/>
    </row>
    <row r="29" spans="1:20" x14ac:dyDescent="0.25">
      <c r="A29" s="162"/>
      <c r="B29" s="579" t="s">
        <v>147</v>
      </c>
      <c r="C29" s="360"/>
      <c r="D29" s="578"/>
      <c r="E29" s="360"/>
      <c r="F29" s="360"/>
      <c r="G29" s="360"/>
      <c r="H29" s="526"/>
      <c r="I29" s="360"/>
      <c r="J29" s="360"/>
      <c r="K29" s="360"/>
      <c r="L29" s="360"/>
      <c r="M29" s="526"/>
      <c r="N29" s="360"/>
      <c r="O29" s="360"/>
      <c r="P29" s="360"/>
      <c r="Q29" s="574"/>
      <c r="R29" s="360"/>
      <c r="S29" s="79"/>
      <c r="T29" s="79"/>
    </row>
    <row r="30" spans="1:20" x14ac:dyDescent="0.25">
      <c r="A30" s="162"/>
      <c r="B30" s="579" t="s">
        <v>511</v>
      </c>
      <c r="C30" s="360"/>
      <c r="D30" s="578"/>
      <c r="E30" s="360"/>
      <c r="F30" s="360"/>
      <c r="G30" s="360"/>
      <c r="H30" s="526"/>
      <c r="I30" s="360"/>
      <c r="J30" s="360" t="s">
        <v>236</v>
      </c>
      <c r="K30" s="360"/>
      <c r="L30" s="360"/>
      <c r="M30" s="526"/>
      <c r="N30" s="387"/>
      <c r="O30" s="360"/>
      <c r="P30" s="360"/>
      <c r="Q30" s="574"/>
      <c r="R30" s="36"/>
      <c r="T30" s="79"/>
    </row>
    <row r="31" spans="1:20" x14ac:dyDescent="0.25">
      <c r="A31" s="482"/>
      <c r="B31" s="579" t="s">
        <v>510</v>
      </c>
      <c r="C31" s="360"/>
      <c r="D31" s="526"/>
      <c r="E31" s="360"/>
      <c r="F31" s="360"/>
      <c r="G31" s="360"/>
      <c r="H31" s="526"/>
      <c r="I31" s="407"/>
      <c r="J31" s="1025" t="s">
        <v>487</v>
      </c>
      <c r="K31" s="1025"/>
      <c r="L31" s="1025"/>
      <c r="M31" s="1025"/>
      <c r="N31" s="1025"/>
      <c r="O31" s="360"/>
      <c r="P31" s="360"/>
      <c r="Q31" s="574"/>
      <c r="R31" s="36"/>
      <c r="T31" s="79"/>
    </row>
    <row r="32" spans="1:20" x14ac:dyDescent="0.25">
      <c r="A32" s="482"/>
      <c r="B32" s="579" t="s">
        <v>514</v>
      </c>
      <c r="C32" s="360"/>
      <c r="D32" s="526"/>
      <c r="E32" s="360"/>
      <c r="F32" s="360"/>
      <c r="G32" s="360"/>
      <c r="H32" s="526"/>
      <c r="I32" s="407"/>
      <c r="J32" s="1025"/>
      <c r="K32" s="1025"/>
      <c r="L32" s="1025"/>
      <c r="M32" s="1025"/>
      <c r="N32" s="1025"/>
      <c r="O32" s="360"/>
      <c r="P32" s="360"/>
      <c r="Q32" s="574"/>
      <c r="R32" s="36"/>
      <c r="T32" s="79"/>
    </row>
    <row r="33" spans="1:20" x14ac:dyDescent="0.25">
      <c r="A33" s="482"/>
      <c r="B33" s="581" t="s">
        <v>512</v>
      </c>
      <c r="C33" s="527"/>
      <c r="D33" s="527"/>
      <c r="E33" s="527"/>
      <c r="F33" s="527"/>
      <c r="G33" s="387"/>
      <c r="H33" s="527"/>
      <c r="I33" s="407"/>
      <c r="J33" s="360"/>
      <c r="K33" s="360"/>
      <c r="L33" s="360"/>
      <c r="M33" s="526"/>
      <c r="N33" s="360"/>
      <c r="O33" s="360"/>
      <c r="P33" s="360"/>
      <c r="Q33" s="574"/>
      <c r="R33" s="360"/>
      <c r="S33" s="79"/>
      <c r="T33" s="79"/>
    </row>
    <row r="34" spans="1:20" x14ac:dyDescent="0.25">
      <c r="A34" s="482"/>
      <c r="B34" s="581" t="s">
        <v>513</v>
      </c>
      <c r="C34" s="421"/>
      <c r="D34" s="527"/>
      <c r="E34" s="527"/>
      <c r="F34" s="527"/>
      <c r="G34" s="387"/>
      <c r="H34" s="527"/>
      <c r="I34" s="407"/>
      <c r="J34" s="360"/>
      <c r="K34" s="360"/>
      <c r="L34" s="360"/>
      <c r="M34" s="526"/>
      <c r="N34" s="360"/>
      <c r="O34" s="360"/>
      <c r="P34" s="360"/>
      <c r="Q34" s="574"/>
      <c r="R34" s="360"/>
      <c r="S34" s="79"/>
      <c r="T34" s="79"/>
    </row>
    <row r="35" spans="1:20" x14ac:dyDescent="0.25">
      <c r="A35" s="482"/>
      <c r="B35" s="582" t="s">
        <v>245</v>
      </c>
      <c r="C35" s="585"/>
      <c r="D35" s="585"/>
      <c r="E35" s="584"/>
      <c r="F35" s="584"/>
      <c r="G35" s="584"/>
      <c r="H35" s="640"/>
      <c r="I35" s="665"/>
      <c r="J35" s="584"/>
      <c r="K35" s="584"/>
      <c r="L35" s="584"/>
      <c r="M35" s="585"/>
      <c r="N35" s="584"/>
      <c r="O35" s="584"/>
      <c r="P35" s="584"/>
      <c r="Q35" s="586"/>
      <c r="R35" s="360"/>
      <c r="S35" s="79"/>
      <c r="T35" s="79"/>
    </row>
    <row r="36" spans="1:20" x14ac:dyDescent="0.25">
      <c r="A36" s="15"/>
      <c r="B36" s="528"/>
      <c r="C36" s="528"/>
      <c r="D36" s="528"/>
      <c r="E36" s="528"/>
      <c r="F36" s="528"/>
      <c r="G36" s="528"/>
      <c r="H36" s="529"/>
      <c r="I36" s="528"/>
      <c r="J36" s="36"/>
      <c r="K36" s="36"/>
      <c r="L36" s="36"/>
      <c r="M36" s="96"/>
      <c r="N36" s="36"/>
      <c r="O36" s="36"/>
      <c r="P36" s="36"/>
      <c r="Q36" s="36"/>
      <c r="R36" s="36"/>
    </row>
    <row r="37" spans="1:20" x14ac:dyDescent="0.25">
      <c r="A37" s="15"/>
      <c r="B37" s="528"/>
      <c r="C37" s="528"/>
      <c r="D37" s="528"/>
      <c r="E37" s="528"/>
      <c r="F37" s="528"/>
      <c r="G37" s="528"/>
      <c r="H37" s="529"/>
      <c r="I37" s="528"/>
      <c r="J37" s="36"/>
      <c r="K37" s="36"/>
      <c r="L37" s="36"/>
      <c r="M37" s="96"/>
      <c r="N37" s="36"/>
      <c r="O37" s="36"/>
      <c r="P37" s="36"/>
      <c r="Q37" s="36"/>
      <c r="R37" s="36"/>
    </row>
    <row r="38" spans="1:20" x14ac:dyDescent="0.25">
      <c r="A38" s="15"/>
      <c r="B38" s="528"/>
      <c r="C38" s="528"/>
      <c r="D38" s="528"/>
      <c r="E38" s="528"/>
      <c r="F38" s="528"/>
      <c r="G38" s="528"/>
      <c r="H38" s="529"/>
      <c r="I38" s="528"/>
      <c r="J38" s="36"/>
      <c r="K38" s="36"/>
      <c r="L38" s="36"/>
      <c r="M38" s="96"/>
      <c r="N38" s="36"/>
      <c r="O38" s="36"/>
      <c r="P38" s="36"/>
      <c r="Q38" s="36"/>
      <c r="R38" s="36"/>
    </row>
    <row r="39" spans="1:20" x14ac:dyDescent="0.25">
      <c r="B39" s="540"/>
      <c r="C39" s="541"/>
      <c r="D39" s="541"/>
      <c r="E39" s="541"/>
      <c r="F39" s="541"/>
      <c r="G39" s="541"/>
      <c r="H39" s="526"/>
      <c r="I39" s="541"/>
      <c r="J39" s="36"/>
      <c r="K39" s="36"/>
      <c r="L39" s="36"/>
      <c r="M39" s="96"/>
      <c r="N39" s="36"/>
      <c r="O39" s="36"/>
      <c r="P39" s="36"/>
    </row>
    <row r="40" spans="1:20" x14ac:dyDescent="0.25">
      <c r="B40" s="17"/>
      <c r="C40" s="17"/>
      <c r="D40" s="17"/>
      <c r="E40" s="17"/>
      <c r="F40" s="17"/>
      <c r="G40" s="17"/>
      <c r="H40" s="103"/>
      <c r="I40" s="17"/>
    </row>
    <row r="41" spans="1:20" x14ac:dyDescent="0.25">
      <c r="B41" s="17"/>
      <c r="C41" s="17"/>
      <c r="D41" s="17"/>
      <c r="E41" s="17"/>
      <c r="F41" s="17"/>
      <c r="G41" s="17"/>
      <c r="H41" s="103"/>
      <c r="I41" s="17"/>
    </row>
  </sheetData>
  <mergeCells count="12">
    <mergeCell ref="B1:I1"/>
    <mergeCell ref="B6:G6"/>
    <mergeCell ref="J31:N32"/>
    <mergeCell ref="B7:F7"/>
    <mergeCell ref="G7:K7"/>
    <mergeCell ref="L7:P7"/>
    <mergeCell ref="G4:K5"/>
    <mergeCell ref="M4:P5"/>
    <mergeCell ref="B22:B23"/>
    <mergeCell ref="D25:E25"/>
    <mergeCell ref="H25:I25"/>
    <mergeCell ref="B27:G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8" orientation="landscape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03"/>
  <sheetViews>
    <sheetView view="pageLayout" zoomScaleNormal="100" zoomScaleSheetLayoutView="100" workbookViewId="0">
      <selection activeCell="M7" sqref="M7"/>
    </sheetView>
  </sheetViews>
  <sheetFormatPr baseColWidth="10" defaultRowHeight="15" x14ac:dyDescent="0.25"/>
  <cols>
    <col min="1" max="1" width="3.7109375" customWidth="1"/>
    <col min="2" max="2" width="24.85546875" customWidth="1"/>
    <col min="3" max="3" width="6.28515625" customWidth="1"/>
    <col min="4" max="4" width="10.28515625" style="97" customWidth="1"/>
    <col min="5" max="5" width="5.28515625" customWidth="1"/>
    <col min="6" max="6" width="5.42578125" customWidth="1"/>
    <col min="7" max="7" width="6.28515625" customWidth="1"/>
    <col min="8" max="8" width="9.5703125" customWidth="1"/>
    <col min="9" max="9" width="6.28515625" customWidth="1"/>
    <col min="10" max="10" width="3.7109375" customWidth="1"/>
    <col min="11" max="11" width="6.85546875" customWidth="1"/>
    <col min="12" max="12" width="5.85546875" customWidth="1"/>
    <col min="13" max="13" width="9.85546875" style="97" customWidth="1"/>
    <col min="14" max="14" width="7" customWidth="1"/>
    <col min="15" max="15" width="3.7109375" customWidth="1"/>
    <col min="16" max="16" width="6.7109375" customWidth="1"/>
    <col min="17" max="17" width="11.5703125" customWidth="1"/>
    <col min="18" max="18" width="6.42578125" customWidth="1"/>
    <col min="19" max="19" width="8.42578125" customWidth="1"/>
    <col min="20" max="20" width="8.28515625" customWidth="1"/>
    <col min="21" max="21" width="10.85546875" customWidth="1"/>
    <col min="22" max="22" width="11.28515625" customWidth="1"/>
  </cols>
  <sheetData>
    <row r="1" spans="2:18" s="137" customFormat="1" ht="25.15" customHeight="1" x14ac:dyDescent="0.25">
      <c r="B1" s="975" t="s">
        <v>553</v>
      </c>
      <c r="C1" s="976"/>
      <c r="D1" s="976"/>
      <c r="E1" s="976"/>
      <c r="F1" s="976"/>
      <c r="G1" s="976"/>
      <c r="H1" s="976"/>
      <c r="I1" s="976"/>
      <c r="J1" s="976"/>
      <c r="K1" s="976"/>
      <c r="L1" s="976"/>
      <c r="M1" s="976"/>
      <c r="N1" s="976"/>
      <c r="O1" s="976"/>
      <c r="P1" s="976"/>
      <c r="Q1" s="902"/>
    </row>
    <row r="2" spans="2:18" ht="14.45" customHeight="1" x14ac:dyDescent="0.25">
      <c r="B2" s="903"/>
      <c r="C2" s="7"/>
      <c r="D2" s="7"/>
      <c r="E2" s="904"/>
      <c r="F2" s="535"/>
      <c r="G2" s="980" t="s">
        <v>435</v>
      </c>
      <c r="H2" s="980"/>
      <c r="I2" s="980"/>
      <c r="J2" s="980"/>
      <c r="K2" s="980"/>
      <c r="L2" s="904"/>
      <c r="M2" s="980" t="s">
        <v>264</v>
      </c>
      <c r="N2" s="980"/>
      <c r="O2" s="980"/>
      <c r="P2" s="980"/>
      <c r="Q2" s="741"/>
    </row>
    <row r="3" spans="2:18" x14ac:dyDescent="0.25">
      <c r="B3" s="981" t="s">
        <v>2</v>
      </c>
      <c r="C3" s="982"/>
      <c r="D3" s="538"/>
      <c r="E3" s="538"/>
      <c r="F3" s="538"/>
      <c r="G3" s="980"/>
      <c r="H3" s="980"/>
      <c r="I3" s="980"/>
      <c r="J3" s="980"/>
      <c r="K3" s="980"/>
      <c r="L3" s="905"/>
      <c r="M3" s="980"/>
      <c r="N3" s="980"/>
      <c r="O3" s="980"/>
      <c r="P3" s="980"/>
      <c r="Q3" s="741"/>
    </row>
    <row r="4" spans="2:18" ht="25.15" customHeight="1" x14ac:dyDescent="0.25">
      <c r="B4" s="403"/>
      <c r="C4" s="538"/>
      <c r="D4" s="538"/>
      <c r="E4" s="538"/>
      <c r="F4" s="538"/>
      <c r="G4" s="973" t="s">
        <v>470</v>
      </c>
      <c r="H4" s="973"/>
      <c r="I4" s="973"/>
      <c r="J4" s="973"/>
      <c r="K4" s="973"/>
      <c r="L4" s="906"/>
      <c r="M4" s="974" t="s">
        <v>471</v>
      </c>
      <c r="N4" s="974"/>
      <c r="O4" s="974"/>
      <c r="P4" s="974"/>
      <c r="Q4" s="741"/>
    </row>
    <row r="5" spans="2:18" ht="14.45" customHeight="1" x14ac:dyDescent="0.25">
      <c r="B5" s="983" t="s">
        <v>329</v>
      </c>
      <c r="C5" s="984"/>
      <c r="D5" s="984"/>
      <c r="E5" s="984"/>
      <c r="F5" s="985"/>
      <c r="G5" s="977" t="s">
        <v>327</v>
      </c>
      <c r="H5" s="978"/>
      <c r="I5" s="978"/>
      <c r="J5" s="978"/>
      <c r="K5" s="979"/>
      <c r="L5" s="977" t="s">
        <v>328</v>
      </c>
      <c r="M5" s="978"/>
      <c r="N5" s="978"/>
      <c r="O5" s="978"/>
      <c r="P5" s="979"/>
      <c r="Q5" s="741"/>
    </row>
    <row r="6" spans="2:18" x14ac:dyDescent="0.25">
      <c r="B6" s="907" t="s">
        <v>345</v>
      </c>
      <c r="C6" s="908" t="s">
        <v>136</v>
      </c>
      <c r="D6" s="908" t="s">
        <v>0</v>
      </c>
      <c r="E6" s="908" t="s">
        <v>3</v>
      </c>
      <c r="F6" s="908" t="s">
        <v>1</v>
      </c>
      <c r="G6" s="908" t="s">
        <v>136</v>
      </c>
      <c r="H6" s="908" t="s">
        <v>0</v>
      </c>
      <c r="I6" s="908" t="s">
        <v>3</v>
      </c>
      <c r="J6" s="908" t="s">
        <v>372</v>
      </c>
      <c r="K6" s="908" t="s">
        <v>1</v>
      </c>
      <c r="L6" s="909" t="s">
        <v>136</v>
      </c>
      <c r="M6" s="908" t="s">
        <v>0</v>
      </c>
      <c r="N6" s="908" t="s">
        <v>3</v>
      </c>
      <c r="O6" s="908" t="s">
        <v>372</v>
      </c>
      <c r="P6" s="908" t="s">
        <v>1</v>
      </c>
      <c r="Q6" s="741"/>
    </row>
    <row r="7" spans="2:18" x14ac:dyDescent="0.25">
      <c r="B7" s="910" t="s">
        <v>4</v>
      </c>
      <c r="C7" s="766">
        <f>SUM(F8:F17)</f>
        <v>0</v>
      </c>
      <c r="D7" s="904"/>
      <c r="E7" s="904"/>
      <c r="F7" s="911"/>
      <c r="G7" s="912"/>
      <c r="H7" s="748"/>
      <c r="I7" s="748"/>
      <c r="J7" s="748"/>
      <c r="K7" s="913"/>
      <c r="L7" s="912"/>
      <c r="M7" s="748"/>
      <c r="N7" s="748"/>
      <c r="O7" s="748"/>
      <c r="P7" s="914"/>
      <c r="Q7" s="741"/>
    </row>
    <row r="8" spans="2:18" ht="14.45" customHeight="1" x14ac:dyDescent="0.25">
      <c r="B8" s="659" t="s">
        <v>5</v>
      </c>
      <c r="C8" s="76">
        <v>0</v>
      </c>
      <c r="D8" s="24" t="s">
        <v>139</v>
      </c>
      <c r="E8" s="77">
        <f>+C8</f>
        <v>0</v>
      </c>
      <c r="F8" s="53">
        <f>+E8</f>
        <v>0</v>
      </c>
      <c r="G8" s="57"/>
      <c r="H8" s="23"/>
      <c r="I8" s="77"/>
      <c r="J8" s="77"/>
      <c r="K8" s="53"/>
      <c r="L8" s="57">
        <v>2</v>
      </c>
      <c r="M8" s="24" t="s">
        <v>139</v>
      </c>
      <c r="N8" s="58">
        <f>+L8</f>
        <v>2</v>
      </c>
      <c r="O8" s="58">
        <f>+N8</f>
        <v>2</v>
      </c>
      <c r="P8" s="989">
        <f>SUM(O8:O13)</f>
        <v>8</v>
      </c>
      <c r="Q8" s="741"/>
      <c r="R8" s="275"/>
    </row>
    <row r="9" spans="2:18" x14ac:dyDescent="0.25">
      <c r="B9" s="659" t="s">
        <v>150</v>
      </c>
      <c r="C9" s="76">
        <v>0</v>
      </c>
      <c r="D9" s="24" t="s">
        <v>139</v>
      </c>
      <c r="E9" s="77">
        <f>+C9</f>
        <v>0</v>
      </c>
      <c r="F9" s="53">
        <f>+E9</f>
        <v>0</v>
      </c>
      <c r="G9" s="57"/>
      <c r="H9" s="23"/>
      <c r="I9" s="77"/>
      <c r="J9" s="77"/>
      <c r="K9" s="53"/>
      <c r="L9" s="57">
        <v>1</v>
      </c>
      <c r="M9" s="24" t="s">
        <v>139</v>
      </c>
      <c r="N9" s="58">
        <f>+L9</f>
        <v>1</v>
      </c>
      <c r="O9" s="58">
        <f>+N9</f>
        <v>1</v>
      </c>
      <c r="P9" s="989"/>
      <c r="Q9" s="741"/>
    </row>
    <row r="10" spans="2:18" x14ac:dyDescent="0.25">
      <c r="B10" s="987" t="s">
        <v>153</v>
      </c>
      <c r="C10" s="76">
        <v>0</v>
      </c>
      <c r="D10" s="24" t="s">
        <v>152</v>
      </c>
      <c r="E10" s="77">
        <f>+C10/16</f>
        <v>0</v>
      </c>
      <c r="F10" s="52">
        <v>0</v>
      </c>
      <c r="G10" s="76"/>
      <c r="H10" s="23"/>
      <c r="I10" s="58"/>
      <c r="J10" s="58"/>
      <c r="K10" s="52"/>
      <c r="L10" s="78">
        <v>240</v>
      </c>
      <c r="M10" s="24" t="s">
        <v>152</v>
      </c>
      <c r="N10" s="58">
        <f>+L10/16</f>
        <v>15</v>
      </c>
      <c r="O10" s="58">
        <v>0</v>
      </c>
      <c r="P10" s="989"/>
      <c r="Q10" s="770" t="s">
        <v>135</v>
      </c>
    </row>
    <row r="11" spans="2:18" x14ac:dyDescent="0.25">
      <c r="B11" s="988"/>
      <c r="C11" s="76">
        <v>0</v>
      </c>
      <c r="D11" s="24" t="s">
        <v>140</v>
      </c>
      <c r="E11" s="77">
        <f>+C11</f>
        <v>0</v>
      </c>
      <c r="F11" s="52">
        <v>0</v>
      </c>
      <c r="G11" s="76"/>
      <c r="H11" s="23"/>
      <c r="I11" s="77"/>
      <c r="J11" s="77"/>
      <c r="K11" s="52"/>
      <c r="L11" s="78">
        <v>20</v>
      </c>
      <c r="M11" s="24" t="s">
        <v>140</v>
      </c>
      <c r="N11" s="58">
        <f>+L11</f>
        <v>20</v>
      </c>
      <c r="O11" s="58">
        <v>0</v>
      </c>
      <c r="P11" s="989"/>
      <c r="Q11" s="770" t="s">
        <v>135</v>
      </c>
    </row>
    <row r="12" spans="2:18" x14ac:dyDescent="0.25">
      <c r="B12" s="659" t="s">
        <v>21</v>
      </c>
      <c r="C12" s="76"/>
      <c r="D12" s="24" t="s">
        <v>244</v>
      </c>
      <c r="E12" s="77">
        <f>+C12</f>
        <v>0</v>
      </c>
      <c r="F12" s="53">
        <f t="shared" ref="F12:F17" si="0">+E12</f>
        <v>0</v>
      </c>
      <c r="G12" s="57"/>
      <c r="H12" s="58"/>
      <c r="I12" s="58"/>
      <c r="J12" s="58"/>
      <c r="K12" s="53"/>
      <c r="L12" s="57">
        <v>4</v>
      </c>
      <c r="M12" s="24" t="s">
        <v>244</v>
      </c>
      <c r="N12" s="58">
        <f>+L12</f>
        <v>4</v>
      </c>
      <c r="O12" s="58">
        <f>+N12</f>
        <v>4</v>
      </c>
      <c r="P12" s="989"/>
      <c r="Q12" s="741"/>
    </row>
    <row r="13" spans="2:18" ht="15.75" thickBot="1" x14ac:dyDescent="0.3">
      <c r="B13" s="659" t="s">
        <v>114</v>
      </c>
      <c r="C13" s="76">
        <v>0</v>
      </c>
      <c r="D13" s="24" t="s">
        <v>139</v>
      </c>
      <c r="E13" s="77">
        <f>+C13</f>
        <v>0</v>
      </c>
      <c r="F13" s="53">
        <f t="shared" si="0"/>
        <v>0</v>
      </c>
      <c r="G13" s="57"/>
      <c r="H13" s="58"/>
      <c r="I13" s="58"/>
      <c r="J13" s="58"/>
      <c r="K13" s="53"/>
      <c r="L13" s="57">
        <v>1</v>
      </c>
      <c r="M13" s="24" t="s">
        <v>139</v>
      </c>
      <c r="N13" s="58">
        <f>+L13</f>
        <v>1</v>
      </c>
      <c r="O13" s="58">
        <f>+N13</f>
        <v>1</v>
      </c>
      <c r="P13" s="990"/>
      <c r="Q13" s="741"/>
    </row>
    <row r="14" spans="2:18" ht="10.15" customHeight="1" x14ac:dyDescent="0.25">
      <c r="B14" s="995" t="s">
        <v>375</v>
      </c>
      <c r="C14" s="915">
        <v>0</v>
      </c>
      <c r="D14" s="208" t="s">
        <v>208</v>
      </c>
      <c r="E14" s="151">
        <f>+C14/9.5</f>
        <v>0</v>
      </c>
      <c r="F14" s="152">
        <f t="shared" si="0"/>
        <v>0</v>
      </c>
      <c r="G14" s="754">
        <v>525</v>
      </c>
      <c r="H14" s="283" t="str">
        <f>+D14</f>
        <v>9.5 M2/PERS</v>
      </c>
      <c r="I14" s="283">
        <f>+G14/9.5</f>
        <v>55.263157894736842</v>
      </c>
      <c r="J14" s="283"/>
      <c r="K14" s="997">
        <f>+I14</f>
        <v>55.263157894736842</v>
      </c>
      <c r="L14" s="308">
        <v>525</v>
      </c>
      <c r="M14" s="208" t="s">
        <v>208</v>
      </c>
      <c r="N14" s="151">
        <f>+L14/9.5</f>
        <v>55.263157894736842</v>
      </c>
      <c r="O14" s="916"/>
      <c r="P14" s="1001">
        <f>+N15+N16+N17</f>
        <v>80</v>
      </c>
      <c r="Q14" s="992" t="s">
        <v>263</v>
      </c>
    </row>
    <row r="15" spans="2:18" ht="10.15" customHeight="1" x14ac:dyDescent="0.25">
      <c r="B15" s="987"/>
      <c r="C15" s="76"/>
      <c r="D15" s="24"/>
      <c r="E15" s="77"/>
      <c r="F15" s="53"/>
      <c r="G15" s="57"/>
      <c r="H15" s="58"/>
      <c r="I15" s="58"/>
      <c r="J15" s="58"/>
      <c r="K15" s="998"/>
      <c r="L15" s="228">
        <v>95</v>
      </c>
      <c r="M15" s="226" t="s">
        <v>208</v>
      </c>
      <c r="N15" s="817">
        <f>+L15/9.5</f>
        <v>10</v>
      </c>
      <c r="O15" s="917">
        <f>+N15</f>
        <v>10</v>
      </c>
      <c r="P15" s="1002"/>
      <c r="Q15" s="993"/>
    </row>
    <row r="16" spans="2:18" ht="10.15" customHeight="1" x14ac:dyDescent="0.25">
      <c r="B16" s="987"/>
      <c r="C16" s="76">
        <v>0</v>
      </c>
      <c r="D16" s="24" t="s">
        <v>244</v>
      </c>
      <c r="E16" s="77">
        <f>+C16</f>
        <v>0</v>
      </c>
      <c r="F16" s="53">
        <f t="shared" si="0"/>
        <v>0</v>
      </c>
      <c r="G16" s="78"/>
      <c r="H16" s="24"/>
      <c r="I16" s="77"/>
      <c r="J16" s="77"/>
      <c r="K16" s="998"/>
      <c r="L16" s="78">
        <v>20</v>
      </c>
      <c r="M16" s="24" t="s">
        <v>244</v>
      </c>
      <c r="N16" s="77">
        <f>+L16</f>
        <v>20</v>
      </c>
      <c r="O16" s="729">
        <f>+N16</f>
        <v>20</v>
      </c>
      <c r="P16" s="1002"/>
      <c r="Q16" s="993"/>
    </row>
    <row r="17" spans="2:17" ht="10.15" customHeight="1" thickBot="1" x14ac:dyDescent="0.3">
      <c r="B17" s="996"/>
      <c r="C17" s="918">
        <v>0</v>
      </c>
      <c r="D17" s="760" t="s">
        <v>244</v>
      </c>
      <c r="E17" s="153">
        <f>+C17</f>
        <v>0</v>
      </c>
      <c r="F17" s="154">
        <f t="shared" si="0"/>
        <v>0</v>
      </c>
      <c r="G17" s="918"/>
      <c r="H17" s="760"/>
      <c r="I17" s="153"/>
      <c r="J17" s="153"/>
      <c r="K17" s="999"/>
      <c r="L17" s="919">
        <v>50</v>
      </c>
      <c r="M17" s="760" t="s">
        <v>244</v>
      </c>
      <c r="N17" s="153">
        <f>+L17</f>
        <v>50</v>
      </c>
      <c r="O17" s="730">
        <f>+N17</f>
        <v>50</v>
      </c>
      <c r="P17" s="1003"/>
      <c r="Q17" s="994"/>
    </row>
    <row r="18" spans="2:17" x14ac:dyDescent="0.25">
      <c r="B18" s="920" t="s">
        <v>138</v>
      </c>
      <c r="C18" s="363">
        <v>0</v>
      </c>
      <c r="D18" s="24" t="s">
        <v>139</v>
      </c>
      <c r="E18" s="77">
        <f>+C18</f>
        <v>0</v>
      </c>
      <c r="F18" s="53">
        <f>+C18/10</f>
        <v>0</v>
      </c>
      <c r="G18" s="54"/>
      <c r="H18" s="55"/>
      <c r="I18" s="55"/>
      <c r="J18" s="55"/>
      <c r="K18" s="52"/>
      <c r="L18" s="78">
        <v>4</v>
      </c>
      <c r="M18" s="24" t="s">
        <v>139</v>
      </c>
      <c r="N18" s="77">
        <f>+L18</f>
        <v>4</v>
      </c>
      <c r="O18" s="77"/>
      <c r="P18" s="53">
        <f>+N18</f>
        <v>4</v>
      </c>
      <c r="Q18" s="741"/>
    </row>
    <row r="19" spans="2:17" x14ac:dyDescent="0.25">
      <c r="B19" s="921"/>
      <c r="C19" s="922"/>
      <c r="D19" s="986" t="s">
        <v>155</v>
      </c>
      <c r="E19" s="986"/>
      <c r="F19" s="798">
        <f>SUM(F8:F17)</f>
        <v>0</v>
      </c>
      <c r="G19" s="923"/>
      <c r="H19" s="986" t="s">
        <v>155</v>
      </c>
      <c r="I19" s="986"/>
      <c r="J19" s="731"/>
      <c r="K19" s="798">
        <f>SUM(K8:K18)</f>
        <v>55.263157894736842</v>
      </c>
      <c r="L19" s="1000" t="s">
        <v>154</v>
      </c>
      <c r="M19" s="986"/>
      <c r="N19" s="986"/>
      <c r="O19" s="986"/>
      <c r="P19" s="924">
        <f>SUM(P7:P18)</f>
        <v>92</v>
      </c>
      <c r="Q19" s="741"/>
    </row>
    <row r="20" spans="2:17" x14ac:dyDescent="0.25">
      <c r="B20" s="363"/>
      <c r="C20" s="23"/>
      <c r="D20" s="490"/>
      <c r="E20" s="490"/>
      <c r="F20" s="925"/>
      <c r="G20" s="925"/>
      <c r="H20" s="490"/>
      <c r="I20" s="490"/>
      <c r="J20" s="926"/>
      <c r="K20" s="927"/>
      <c r="L20" s="925"/>
      <c r="M20" s="928"/>
      <c r="N20" s="928"/>
      <c r="O20" s="928"/>
      <c r="P20" s="928"/>
      <c r="Q20" s="741"/>
    </row>
    <row r="21" spans="2:17" ht="14.45" customHeight="1" x14ac:dyDescent="0.25">
      <c r="B21" s="403"/>
      <c r="C21" s="929"/>
      <c r="D21" s="929"/>
      <c r="E21" s="929"/>
      <c r="F21" s="929"/>
      <c r="G21" s="929"/>
      <c r="H21" s="538"/>
      <c r="I21" s="538"/>
      <c r="J21" s="538"/>
      <c r="K21" s="538"/>
      <c r="L21" s="905"/>
      <c r="M21" s="905"/>
      <c r="N21" s="538"/>
      <c r="O21" s="538"/>
      <c r="P21" s="538"/>
      <c r="Q21" s="741"/>
    </row>
    <row r="22" spans="2:17" x14ac:dyDescent="0.25">
      <c r="B22" s="981" t="s">
        <v>509</v>
      </c>
      <c r="C22" s="982"/>
      <c r="D22" s="982"/>
      <c r="E22" s="982"/>
      <c r="F22" s="982"/>
      <c r="G22" s="982"/>
      <c r="H22" s="536"/>
      <c r="I22" s="536"/>
      <c r="J22" s="536"/>
      <c r="K22" s="536"/>
      <c r="L22" s="536" t="s">
        <v>236</v>
      </c>
      <c r="M22" s="536"/>
      <c r="N22" s="536"/>
      <c r="O22" s="536"/>
      <c r="P22" s="780"/>
      <c r="Q22" s="741"/>
    </row>
    <row r="23" spans="2:17" x14ac:dyDescent="0.25">
      <c r="B23" s="757" t="s">
        <v>137</v>
      </c>
      <c r="C23" s="536"/>
      <c r="D23" s="826"/>
      <c r="E23" s="536"/>
      <c r="F23" s="536"/>
      <c r="G23" s="536"/>
      <c r="H23" s="536"/>
      <c r="I23" s="536"/>
      <c r="J23" s="536"/>
      <c r="K23" s="536"/>
      <c r="L23" s="991" t="s">
        <v>487</v>
      </c>
      <c r="M23" s="991"/>
      <c r="N23" s="991"/>
      <c r="O23" s="991"/>
      <c r="P23" s="991"/>
      <c r="Q23" s="741"/>
    </row>
    <row r="24" spans="2:17" ht="11.25" customHeight="1" x14ac:dyDescent="0.25">
      <c r="B24" s="828" t="s">
        <v>147</v>
      </c>
      <c r="C24" s="536"/>
      <c r="D24" s="826"/>
      <c r="E24" s="536"/>
      <c r="F24" s="536"/>
      <c r="G24" s="536"/>
      <c r="H24" s="536"/>
      <c r="I24" s="536"/>
      <c r="J24" s="536"/>
      <c r="K24" s="536"/>
      <c r="L24" s="991"/>
      <c r="M24" s="991"/>
      <c r="N24" s="991"/>
      <c r="O24" s="991"/>
      <c r="P24" s="991"/>
      <c r="Q24" s="741"/>
    </row>
    <row r="25" spans="2:17" ht="11.25" customHeight="1" x14ac:dyDescent="0.25">
      <c r="B25" s="828" t="s">
        <v>511</v>
      </c>
      <c r="C25" s="536"/>
      <c r="D25" s="826"/>
      <c r="E25" s="536"/>
      <c r="F25" s="536"/>
      <c r="G25" s="536"/>
      <c r="H25" s="536"/>
      <c r="I25" s="536"/>
      <c r="J25" s="536"/>
      <c r="K25" s="536"/>
      <c r="L25" s="536"/>
      <c r="M25" s="105"/>
      <c r="N25" s="536"/>
      <c r="O25" s="536"/>
      <c r="P25" s="536"/>
      <c r="Q25" s="741"/>
    </row>
    <row r="26" spans="2:17" ht="11.25" customHeight="1" x14ac:dyDescent="0.25">
      <c r="B26" s="828" t="s">
        <v>510</v>
      </c>
      <c r="C26" s="536"/>
      <c r="D26" s="105"/>
      <c r="E26" s="536"/>
      <c r="F26" s="536"/>
      <c r="G26" s="536"/>
      <c r="H26" s="536"/>
      <c r="I26" s="536"/>
      <c r="J26" s="536"/>
      <c r="K26" s="536"/>
      <c r="L26" s="536"/>
      <c r="M26" s="536"/>
      <c r="N26" s="536"/>
      <c r="O26" s="536"/>
      <c r="P26" s="536"/>
      <c r="Q26" s="741"/>
    </row>
    <row r="27" spans="2:17" ht="11.25" customHeight="1" x14ac:dyDescent="0.25">
      <c r="B27" s="828" t="s">
        <v>514</v>
      </c>
      <c r="C27" s="536"/>
      <c r="D27" s="105"/>
      <c r="E27" s="536"/>
      <c r="F27" s="536"/>
      <c r="G27" s="536"/>
      <c r="H27" s="536"/>
      <c r="I27" s="536"/>
      <c r="J27" s="536"/>
      <c r="K27" s="536"/>
      <c r="L27" s="830"/>
      <c r="M27" s="830"/>
      <c r="N27" s="830"/>
      <c r="O27" s="830"/>
      <c r="P27" s="536"/>
      <c r="Q27" s="741"/>
    </row>
    <row r="28" spans="2:17" ht="15" customHeight="1" x14ac:dyDescent="0.25">
      <c r="B28" s="831" t="s">
        <v>512</v>
      </c>
      <c r="C28" s="820"/>
      <c r="D28" s="820"/>
      <c r="E28" s="820"/>
      <c r="F28" s="820"/>
      <c r="G28" s="780"/>
      <c r="H28" s="536"/>
      <c r="I28" s="536"/>
      <c r="J28" s="536"/>
      <c r="K28" s="536"/>
      <c r="L28" s="830"/>
      <c r="M28" s="830"/>
      <c r="N28" s="830"/>
      <c r="O28" s="830"/>
      <c r="P28" s="536"/>
      <c r="Q28" s="741"/>
    </row>
    <row r="29" spans="2:17" ht="11.25" customHeight="1" x14ac:dyDescent="0.25">
      <c r="B29" s="831" t="s">
        <v>513</v>
      </c>
      <c r="C29" s="832"/>
      <c r="D29" s="820"/>
      <c r="E29" s="820"/>
      <c r="F29" s="820"/>
      <c r="G29" s="780"/>
      <c r="H29" s="536"/>
      <c r="I29" s="536"/>
      <c r="J29" s="536"/>
      <c r="K29" s="536"/>
      <c r="L29" s="830"/>
      <c r="M29" s="830"/>
      <c r="N29" s="830"/>
      <c r="O29" s="830"/>
      <c r="P29" s="536"/>
      <c r="Q29" s="741"/>
    </row>
    <row r="30" spans="2:17" ht="11.25" customHeight="1" x14ac:dyDescent="0.25">
      <c r="B30" s="833" t="s">
        <v>245</v>
      </c>
      <c r="C30" s="834"/>
      <c r="D30" s="834"/>
      <c r="E30" s="835"/>
      <c r="F30" s="835"/>
      <c r="G30" s="835"/>
      <c r="H30" s="835"/>
      <c r="I30" s="835"/>
      <c r="J30" s="835"/>
      <c r="K30" s="835"/>
      <c r="L30" s="835"/>
      <c r="M30" s="834"/>
      <c r="N30" s="835"/>
      <c r="O30" s="835"/>
      <c r="P30" s="835"/>
      <c r="Q30" s="799"/>
    </row>
    <row r="31" spans="2:17" ht="11.25" customHeight="1" x14ac:dyDescent="0.25">
      <c r="B31" s="36"/>
      <c r="C31" s="36"/>
      <c r="D31" s="96"/>
      <c r="E31" s="36"/>
      <c r="F31" s="36"/>
      <c r="G31" s="36"/>
      <c r="H31" s="36"/>
      <c r="I31" s="36"/>
      <c r="J31" s="36"/>
      <c r="K31" s="36"/>
      <c r="L31" s="36"/>
      <c r="M31" s="96"/>
      <c r="N31" s="36"/>
      <c r="O31" s="36"/>
      <c r="P31" s="36"/>
      <c r="Q31" s="36"/>
    </row>
    <row r="32" spans="2:17" ht="11.25" customHeight="1" x14ac:dyDescent="0.25">
      <c r="B32" s="36"/>
      <c r="C32" s="36"/>
      <c r="D32" s="96"/>
      <c r="E32" s="36"/>
      <c r="F32" s="36"/>
      <c r="G32" s="36"/>
      <c r="H32" s="36"/>
      <c r="I32" s="36"/>
      <c r="J32" s="36"/>
      <c r="K32" s="36"/>
      <c r="L32" s="36"/>
      <c r="M32" s="96"/>
      <c r="N32" s="36"/>
      <c r="O32" s="36"/>
      <c r="P32" s="36"/>
      <c r="Q32" s="36"/>
    </row>
    <row r="33" spans="17:17" ht="11.25" customHeight="1" x14ac:dyDescent="0.25">
      <c r="Q33" s="36"/>
    </row>
    <row r="34" spans="17:17" ht="11.25" customHeight="1" x14ac:dyDescent="0.25"/>
    <row r="35" spans="17:17" ht="11.25" customHeight="1" x14ac:dyDescent="0.25"/>
    <row r="36" spans="17:17" ht="11.25" customHeight="1" x14ac:dyDescent="0.25"/>
    <row r="37" spans="17:17" ht="11.25" customHeight="1" x14ac:dyDescent="0.25"/>
    <row r="38" spans="17:17" ht="11.25" customHeight="1" x14ac:dyDescent="0.25"/>
    <row r="39" spans="17:17" ht="11.25" customHeight="1" x14ac:dyDescent="0.25"/>
    <row r="40" spans="17:17" ht="11.25" customHeight="1" x14ac:dyDescent="0.25"/>
    <row r="41" spans="17:17" ht="11.25" customHeight="1" x14ac:dyDescent="0.25"/>
    <row r="42" spans="17:17" ht="11.25" customHeight="1" x14ac:dyDescent="0.25"/>
    <row r="43" spans="17:17" ht="11.25" customHeight="1" x14ac:dyDescent="0.25"/>
    <row r="44" spans="17:17" ht="11.25" customHeight="1" x14ac:dyDescent="0.25"/>
    <row r="45" spans="17:17" ht="11.25" customHeight="1" x14ac:dyDescent="0.25"/>
    <row r="46" spans="17:17" ht="11.25" customHeight="1" x14ac:dyDescent="0.25"/>
    <row r="47" spans="17:17" ht="11.25" customHeight="1" x14ac:dyDescent="0.25"/>
    <row r="48" spans="17:17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11.25" customHeight="1" x14ac:dyDescent="0.25"/>
    <row r="53" ht="11.25" customHeight="1" x14ac:dyDescent="0.25"/>
    <row r="54" ht="11.25" customHeight="1" x14ac:dyDescent="0.25"/>
    <row r="55" ht="11.25" customHeight="1" x14ac:dyDescent="0.25"/>
    <row r="56" ht="11.25" customHeight="1" x14ac:dyDescent="0.25"/>
    <row r="57" ht="11.25" customHeight="1" x14ac:dyDescent="0.25"/>
    <row r="58" ht="11.25" customHeight="1" x14ac:dyDescent="0.25"/>
    <row r="59" ht="11.25" customHeight="1" x14ac:dyDescent="0.25"/>
    <row r="60" ht="11.25" customHeight="1" x14ac:dyDescent="0.25"/>
    <row r="61" ht="11.25" customHeight="1" x14ac:dyDescent="0.25"/>
    <row r="62" ht="11.25" customHeight="1" x14ac:dyDescent="0.25"/>
    <row r="63" ht="11.25" customHeight="1" x14ac:dyDescent="0.25"/>
    <row r="64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  <row r="90" ht="11.25" customHeight="1" x14ac:dyDescent="0.25"/>
    <row r="91" ht="11.25" customHeight="1" x14ac:dyDescent="0.25"/>
    <row r="92" ht="11.25" customHeight="1" x14ac:dyDescent="0.25"/>
    <row r="93" ht="11.25" customHeight="1" x14ac:dyDescent="0.25"/>
    <row r="94" ht="11.25" customHeight="1" x14ac:dyDescent="0.25"/>
    <row r="95" ht="11.25" customHeight="1" x14ac:dyDescent="0.25"/>
    <row r="96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  <row r="122" ht="11.25" customHeight="1" x14ac:dyDescent="0.25"/>
    <row r="123" ht="11.25" customHeight="1" x14ac:dyDescent="0.25"/>
    <row r="124" ht="11.25" customHeight="1" x14ac:dyDescent="0.25"/>
    <row r="125" ht="11.25" customHeight="1" x14ac:dyDescent="0.25"/>
    <row r="126" ht="11.25" customHeight="1" x14ac:dyDescent="0.25"/>
    <row r="127" ht="11.25" customHeight="1" x14ac:dyDescent="0.25"/>
    <row r="128" ht="11.25" customHeight="1" x14ac:dyDescent="0.25"/>
    <row r="129" ht="11.25" customHeight="1" x14ac:dyDescent="0.25"/>
    <row r="130" ht="11.25" customHeight="1" x14ac:dyDescent="0.25"/>
    <row r="131" ht="11.25" customHeight="1" x14ac:dyDescent="0.25"/>
    <row r="132" ht="11.25" customHeight="1" x14ac:dyDescent="0.25"/>
    <row r="133" ht="11.25" customHeight="1" x14ac:dyDescent="0.25"/>
    <row r="134" ht="11.25" customHeight="1" x14ac:dyDescent="0.25"/>
    <row r="135" ht="11.25" customHeight="1" x14ac:dyDescent="0.25"/>
    <row r="136" ht="11.25" customHeight="1" x14ac:dyDescent="0.25"/>
    <row r="137" ht="11.25" customHeight="1" x14ac:dyDescent="0.25"/>
    <row r="138" ht="11.25" customHeight="1" x14ac:dyDescent="0.25"/>
    <row r="139" ht="11.25" customHeight="1" x14ac:dyDescent="0.25"/>
    <row r="140" ht="11.25" customHeight="1" x14ac:dyDescent="0.25"/>
    <row r="141" ht="11.25" customHeight="1" x14ac:dyDescent="0.25"/>
    <row r="142" ht="11.25" customHeight="1" x14ac:dyDescent="0.25"/>
    <row r="143" ht="11.25" customHeight="1" x14ac:dyDescent="0.25"/>
    <row r="144" ht="11.25" customHeight="1" x14ac:dyDescent="0.25"/>
    <row r="145" ht="11.25" customHeight="1" x14ac:dyDescent="0.25"/>
    <row r="146" ht="11.25" customHeight="1" x14ac:dyDescent="0.25"/>
    <row r="147" ht="11.25" customHeight="1" x14ac:dyDescent="0.25"/>
    <row r="148" ht="11.25" customHeight="1" x14ac:dyDescent="0.25"/>
    <row r="149" ht="11.25" customHeight="1" x14ac:dyDescent="0.25"/>
    <row r="150" ht="11.25" customHeight="1" x14ac:dyDescent="0.25"/>
    <row r="151" ht="11.25" customHeight="1" x14ac:dyDescent="0.25"/>
    <row r="152" ht="11.25" customHeight="1" x14ac:dyDescent="0.25"/>
    <row r="153" ht="11.25" customHeight="1" x14ac:dyDescent="0.25"/>
    <row r="154" ht="11.25" customHeight="1" x14ac:dyDescent="0.25"/>
    <row r="155" ht="11.25" customHeight="1" x14ac:dyDescent="0.25"/>
    <row r="156" ht="11.25" customHeight="1" x14ac:dyDescent="0.25"/>
    <row r="157" ht="11.25" customHeight="1" x14ac:dyDescent="0.25"/>
    <row r="158" ht="11.25" customHeight="1" x14ac:dyDescent="0.25"/>
    <row r="159" ht="11.25" customHeight="1" x14ac:dyDescent="0.25"/>
    <row r="160" ht="11.25" customHeight="1" x14ac:dyDescent="0.25"/>
    <row r="161" ht="11.25" customHeight="1" x14ac:dyDescent="0.25"/>
    <row r="162" ht="11.25" customHeight="1" x14ac:dyDescent="0.25"/>
    <row r="163" ht="11.25" customHeight="1" x14ac:dyDescent="0.25"/>
    <row r="164" ht="11.25" customHeight="1" x14ac:dyDescent="0.25"/>
    <row r="165" ht="11.25" customHeight="1" x14ac:dyDescent="0.25"/>
    <row r="166" ht="11.25" customHeight="1" x14ac:dyDescent="0.25"/>
    <row r="167" ht="11.25" customHeight="1" x14ac:dyDescent="0.25"/>
    <row r="168" ht="11.25" customHeight="1" x14ac:dyDescent="0.25"/>
    <row r="169" ht="11.25" customHeight="1" x14ac:dyDescent="0.25"/>
    <row r="170" ht="11.25" customHeight="1" x14ac:dyDescent="0.25"/>
    <row r="171" ht="11.25" customHeight="1" x14ac:dyDescent="0.25"/>
    <row r="172" ht="11.25" customHeight="1" x14ac:dyDescent="0.25"/>
    <row r="173" ht="11.25" customHeight="1" x14ac:dyDescent="0.25"/>
    <row r="174" ht="11.25" customHeight="1" x14ac:dyDescent="0.25"/>
    <row r="175" ht="11.25" customHeight="1" x14ac:dyDescent="0.25"/>
    <row r="176" ht="11.25" customHeight="1" x14ac:dyDescent="0.25"/>
    <row r="177" ht="11.25" customHeight="1" x14ac:dyDescent="0.25"/>
    <row r="178" ht="11.25" customHeight="1" x14ac:dyDescent="0.25"/>
    <row r="179" ht="11.25" customHeight="1" x14ac:dyDescent="0.25"/>
    <row r="180" ht="11.25" customHeight="1" x14ac:dyDescent="0.25"/>
    <row r="181" ht="11.25" customHeight="1" x14ac:dyDescent="0.25"/>
    <row r="182" ht="11.25" customHeight="1" x14ac:dyDescent="0.25"/>
    <row r="183" ht="11.25" customHeight="1" x14ac:dyDescent="0.25"/>
    <row r="184" ht="11.25" customHeight="1" x14ac:dyDescent="0.25"/>
    <row r="185" ht="11.25" customHeight="1" x14ac:dyDescent="0.25"/>
    <row r="186" ht="11.25" customHeight="1" x14ac:dyDescent="0.25"/>
    <row r="187" ht="11.25" customHeight="1" x14ac:dyDescent="0.25"/>
    <row r="188" ht="11.25" customHeight="1" x14ac:dyDescent="0.25"/>
    <row r="189" ht="11.25" customHeight="1" x14ac:dyDescent="0.25"/>
    <row r="190" ht="11.25" customHeight="1" x14ac:dyDescent="0.25"/>
    <row r="191" ht="11.25" customHeight="1" x14ac:dyDescent="0.25"/>
    <row r="192" ht="11.25" customHeight="1" x14ac:dyDescent="0.25"/>
    <row r="193" ht="11.25" customHeight="1" x14ac:dyDescent="0.25"/>
    <row r="194" ht="11.25" customHeight="1" x14ac:dyDescent="0.25"/>
    <row r="195" ht="11.25" customHeight="1" x14ac:dyDescent="0.25"/>
    <row r="196" ht="11.25" customHeight="1" x14ac:dyDescent="0.25"/>
    <row r="197" ht="11.25" customHeight="1" x14ac:dyDescent="0.25"/>
    <row r="198" ht="11.25" customHeight="1" x14ac:dyDescent="0.25"/>
    <row r="199" ht="11.25" customHeight="1" x14ac:dyDescent="0.25"/>
    <row r="200" ht="11.25" customHeight="1" x14ac:dyDescent="0.25"/>
    <row r="201" ht="11.25" customHeight="1" x14ac:dyDescent="0.25"/>
    <row r="202" ht="11.25" customHeight="1" x14ac:dyDescent="0.25"/>
    <row r="203" ht="11.25" customHeight="1" x14ac:dyDescent="0.25"/>
    <row r="204" ht="11.25" customHeight="1" x14ac:dyDescent="0.25"/>
    <row r="205" ht="11.25" customHeight="1" x14ac:dyDescent="0.25"/>
    <row r="206" ht="11.25" customHeight="1" x14ac:dyDescent="0.25"/>
    <row r="207" ht="11.25" customHeight="1" x14ac:dyDescent="0.25"/>
    <row r="208" ht="11.25" customHeight="1" x14ac:dyDescent="0.25"/>
    <row r="209" ht="11.25" customHeight="1" x14ac:dyDescent="0.25"/>
    <row r="210" ht="11.25" customHeight="1" x14ac:dyDescent="0.25"/>
    <row r="211" ht="11.25" customHeight="1" x14ac:dyDescent="0.25"/>
    <row r="212" ht="11.25" customHeight="1" x14ac:dyDescent="0.25"/>
    <row r="213" ht="11.25" customHeight="1" x14ac:dyDescent="0.25"/>
    <row r="214" ht="11.25" customHeight="1" x14ac:dyDescent="0.25"/>
    <row r="215" ht="11.25" customHeight="1" x14ac:dyDescent="0.25"/>
    <row r="216" ht="11.25" customHeight="1" x14ac:dyDescent="0.25"/>
    <row r="217" ht="11.25" customHeight="1" x14ac:dyDescent="0.25"/>
    <row r="218" ht="11.25" customHeight="1" x14ac:dyDescent="0.25"/>
    <row r="219" ht="11.25" customHeight="1" x14ac:dyDescent="0.25"/>
    <row r="220" ht="11.25" customHeight="1" x14ac:dyDescent="0.25"/>
    <row r="221" ht="11.25" customHeight="1" x14ac:dyDescent="0.25"/>
    <row r="222" ht="11.25" customHeight="1" x14ac:dyDescent="0.25"/>
    <row r="223" ht="11.25" customHeight="1" x14ac:dyDescent="0.25"/>
    <row r="224" ht="11.25" customHeight="1" x14ac:dyDescent="0.25"/>
    <row r="225" ht="11.25" customHeight="1" x14ac:dyDescent="0.25"/>
    <row r="226" ht="11.25" customHeight="1" x14ac:dyDescent="0.25"/>
    <row r="227" ht="11.25" customHeight="1" x14ac:dyDescent="0.25"/>
    <row r="228" ht="11.25" customHeight="1" x14ac:dyDescent="0.25"/>
    <row r="229" ht="11.25" customHeight="1" x14ac:dyDescent="0.25"/>
    <row r="230" ht="11.25" customHeight="1" x14ac:dyDescent="0.25"/>
    <row r="231" ht="11.25" customHeight="1" x14ac:dyDescent="0.25"/>
    <row r="232" ht="11.25" customHeight="1" x14ac:dyDescent="0.25"/>
    <row r="233" ht="11.25" customHeight="1" x14ac:dyDescent="0.25"/>
    <row r="234" ht="11.25" customHeight="1" x14ac:dyDescent="0.25"/>
    <row r="235" ht="11.25" customHeight="1" x14ac:dyDescent="0.25"/>
    <row r="236" ht="11.25" customHeight="1" x14ac:dyDescent="0.25"/>
    <row r="237" ht="11.25" customHeight="1" x14ac:dyDescent="0.25"/>
    <row r="238" ht="11.25" customHeight="1" x14ac:dyDescent="0.25"/>
    <row r="239" ht="11.25" customHeight="1" x14ac:dyDescent="0.25"/>
    <row r="240" ht="11.25" customHeight="1" x14ac:dyDescent="0.25"/>
    <row r="241" ht="11.25" customHeight="1" x14ac:dyDescent="0.25"/>
    <row r="242" ht="11.25" customHeight="1" x14ac:dyDescent="0.25"/>
    <row r="243" ht="11.25" customHeight="1" x14ac:dyDescent="0.25"/>
    <row r="244" ht="11.25" customHeight="1" x14ac:dyDescent="0.25"/>
    <row r="245" ht="11.25" customHeight="1" x14ac:dyDescent="0.25"/>
    <row r="246" ht="11.25" customHeight="1" x14ac:dyDescent="0.25"/>
    <row r="247" ht="11.25" customHeight="1" x14ac:dyDescent="0.25"/>
    <row r="248" ht="11.25" customHeight="1" x14ac:dyDescent="0.25"/>
    <row r="249" ht="11.25" customHeight="1" x14ac:dyDescent="0.25"/>
    <row r="250" ht="11.25" customHeight="1" x14ac:dyDescent="0.25"/>
    <row r="251" ht="11.25" customHeight="1" x14ac:dyDescent="0.25"/>
    <row r="252" ht="11.25" customHeight="1" x14ac:dyDescent="0.25"/>
    <row r="253" ht="11.25" customHeight="1" x14ac:dyDescent="0.25"/>
    <row r="254" ht="11.25" customHeight="1" x14ac:dyDescent="0.25"/>
    <row r="255" ht="11.25" customHeight="1" x14ac:dyDescent="0.25"/>
    <row r="256" ht="11.25" customHeight="1" x14ac:dyDescent="0.25"/>
    <row r="257" ht="11.25" customHeight="1" x14ac:dyDescent="0.25"/>
    <row r="258" ht="11.25" customHeight="1" x14ac:dyDescent="0.25"/>
    <row r="259" ht="11.25" customHeight="1" x14ac:dyDescent="0.25"/>
    <row r="260" ht="11.25" customHeight="1" x14ac:dyDescent="0.25"/>
    <row r="261" ht="11.25" customHeight="1" x14ac:dyDescent="0.25"/>
    <row r="262" ht="11.25" customHeight="1" x14ac:dyDescent="0.25"/>
    <row r="263" ht="11.25" customHeight="1" x14ac:dyDescent="0.25"/>
    <row r="264" ht="11.25" customHeight="1" x14ac:dyDescent="0.25"/>
    <row r="265" ht="11.25" customHeight="1" x14ac:dyDescent="0.25"/>
    <row r="266" ht="11.25" customHeight="1" x14ac:dyDescent="0.25"/>
    <row r="267" ht="11.25" customHeight="1" x14ac:dyDescent="0.25"/>
    <row r="268" ht="11.25" customHeight="1" x14ac:dyDescent="0.25"/>
    <row r="269" ht="11.25" customHeight="1" x14ac:dyDescent="0.25"/>
    <row r="270" ht="11.25" customHeight="1" x14ac:dyDescent="0.25"/>
    <row r="271" ht="11.25" customHeight="1" x14ac:dyDescent="0.25"/>
    <row r="272" ht="11.25" customHeight="1" x14ac:dyDescent="0.25"/>
    <row r="273" ht="11.25" customHeight="1" x14ac:dyDescent="0.25"/>
    <row r="274" ht="11.25" customHeight="1" x14ac:dyDescent="0.25"/>
    <row r="275" ht="11.25" customHeight="1" x14ac:dyDescent="0.25"/>
    <row r="276" ht="11.25" customHeight="1" x14ac:dyDescent="0.25"/>
    <row r="277" ht="11.25" customHeight="1" x14ac:dyDescent="0.25"/>
    <row r="278" ht="11.25" customHeight="1" x14ac:dyDescent="0.25"/>
    <row r="279" ht="11.25" customHeight="1" x14ac:dyDescent="0.25"/>
    <row r="280" ht="11.25" customHeight="1" x14ac:dyDescent="0.25"/>
    <row r="281" ht="11.25" customHeight="1" x14ac:dyDescent="0.25"/>
    <row r="282" ht="11.25" customHeight="1" x14ac:dyDescent="0.25"/>
    <row r="283" ht="11.25" customHeight="1" x14ac:dyDescent="0.25"/>
    <row r="284" ht="11.25" customHeight="1" x14ac:dyDescent="0.25"/>
    <row r="285" ht="11.25" customHeight="1" x14ac:dyDescent="0.25"/>
    <row r="286" ht="11.25" customHeight="1" x14ac:dyDescent="0.25"/>
    <row r="287" ht="11.25" customHeight="1" x14ac:dyDescent="0.25"/>
    <row r="288" ht="11.25" customHeight="1" x14ac:dyDescent="0.25"/>
    <row r="289" ht="11.25" customHeight="1" x14ac:dyDescent="0.25"/>
    <row r="290" ht="11.25" customHeight="1" x14ac:dyDescent="0.25"/>
    <row r="291" ht="11.25" customHeight="1" x14ac:dyDescent="0.25"/>
    <row r="292" ht="11.25" customHeight="1" x14ac:dyDescent="0.25"/>
    <row r="293" ht="11.25" customHeight="1" x14ac:dyDescent="0.25"/>
    <row r="294" ht="11.25" customHeight="1" x14ac:dyDescent="0.25"/>
    <row r="295" ht="11.25" customHeight="1" x14ac:dyDescent="0.25"/>
    <row r="296" ht="11.25" customHeight="1" x14ac:dyDescent="0.25"/>
    <row r="297" ht="11.25" customHeight="1" x14ac:dyDescent="0.25"/>
    <row r="298" ht="11.25" customHeight="1" x14ac:dyDescent="0.25"/>
    <row r="299" ht="11.25" customHeight="1" x14ac:dyDescent="0.25"/>
    <row r="300" ht="11.25" customHeight="1" x14ac:dyDescent="0.25"/>
    <row r="301" ht="11.25" customHeight="1" x14ac:dyDescent="0.25"/>
    <row r="302" ht="11.25" customHeight="1" x14ac:dyDescent="0.25"/>
    <row r="303" ht="11.25" customHeight="1" x14ac:dyDescent="0.25"/>
  </sheetData>
  <mergeCells count="20">
    <mergeCell ref="H19:I19"/>
    <mergeCell ref="B10:B11"/>
    <mergeCell ref="P8:P13"/>
    <mergeCell ref="L23:P24"/>
    <mergeCell ref="Q14:Q17"/>
    <mergeCell ref="B14:B17"/>
    <mergeCell ref="D19:E19"/>
    <mergeCell ref="K14:K17"/>
    <mergeCell ref="L19:O19"/>
    <mergeCell ref="P14:P17"/>
    <mergeCell ref="B22:G22"/>
    <mergeCell ref="G4:K4"/>
    <mergeCell ref="M4:P4"/>
    <mergeCell ref="B1:P1"/>
    <mergeCell ref="G5:K5"/>
    <mergeCell ref="L5:P5"/>
    <mergeCell ref="M2:P3"/>
    <mergeCell ref="G2:K3"/>
    <mergeCell ref="B3:C3"/>
    <mergeCell ref="B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8"/>
  <sheetViews>
    <sheetView view="pageBreakPreview" zoomScale="60" zoomScaleNormal="100" workbookViewId="0">
      <selection activeCell="H39" sqref="H39"/>
    </sheetView>
  </sheetViews>
  <sheetFormatPr baseColWidth="10" defaultRowHeight="15" x14ac:dyDescent="0.25"/>
  <cols>
    <col min="1" max="1" width="3.42578125" customWidth="1"/>
    <col min="2" max="2" width="21" customWidth="1"/>
    <col min="3" max="3" width="6" style="108" customWidth="1"/>
    <col min="4" max="4" width="9.5703125" style="44" customWidth="1"/>
    <col min="5" max="5" width="5.7109375" customWidth="1"/>
    <col min="6" max="6" width="6.5703125" customWidth="1"/>
    <col min="7" max="7" width="5.7109375" customWidth="1"/>
    <col min="8" max="8" width="9.7109375" customWidth="1"/>
    <col min="9" max="9" width="5.140625" customWidth="1"/>
    <col min="10" max="10" width="4.42578125" customWidth="1"/>
    <col min="11" max="11" width="5.85546875" customWidth="1"/>
    <col min="12" max="12" width="5.5703125" style="44" customWidth="1"/>
    <col min="13" max="13" width="10" style="44" customWidth="1"/>
    <col min="14" max="14" width="6" customWidth="1"/>
    <col min="15" max="15" width="3.7109375" customWidth="1"/>
    <col min="16" max="16" width="6.5703125" customWidth="1"/>
    <col min="17" max="17" width="13.7109375" customWidth="1"/>
  </cols>
  <sheetData>
    <row r="1" spans="2:18" s="36" customFormat="1" x14ac:dyDescent="0.25">
      <c r="C1" s="96"/>
      <c r="D1" s="96"/>
      <c r="L1" s="96"/>
      <c r="M1" s="96"/>
    </row>
    <row r="2" spans="2:18" s="36" customFormat="1" ht="17.45" customHeight="1" x14ac:dyDescent="0.25">
      <c r="B2" s="1004" t="s">
        <v>491</v>
      </c>
      <c r="C2" s="1005"/>
      <c r="D2" s="1005"/>
      <c r="E2" s="1005"/>
      <c r="F2" s="1005"/>
      <c r="G2" s="1005"/>
      <c r="H2" s="1005"/>
      <c r="I2" s="1005"/>
      <c r="J2" s="1005"/>
      <c r="K2" s="1005"/>
      <c r="L2" s="1005"/>
      <c r="M2" s="1005"/>
      <c r="N2" s="1005"/>
      <c r="O2" s="1005"/>
      <c r="P2" s="1005"/>
      <c r="Q2" s="587"/>
    </row>
    <row r="3" spans="2:18" s="36" customFormat="1" ht="30" customHeight="1" x14ac:dyDescent="0.25">
      <c r="B3" s="1009"/>
      <c r="C3" s="1010"/>
      <c r="D3" s="1010"/>
      <c r="E3" s="20"/>
      <c r="F3" s="573"/>
      <c r="G3" s="1016" t="s">
        <v>435</v>
      </c>
      <c r="H3" s="1016"/>
      <c r="I3" s="1016"/>
      <c r="J3" s="1016"/>
      <c r="K3" s="1016"/>
      <c r="L3" s="1016"/>
      <c r="M3" s="1029" t="s">
        <v>262</v>
      </c>
      <c r="N3" s="1029"/>
      <c r="O3" s="1029"/>
      <c r="P3" s="1029"/>
      <c r="Q3" s="574"/>
    </row>
    <row r="4" spans="2:18" s="36" customFormat="1" ht="15" customHeight="1" x14ac:dyDescent="0.25">
      <c r="B4" s="1011" t="s">
        <v>2</v>
      </c>
      <c r="C4" s="1012"/>
      <c r="D4" s="1012"/>
      <c r="E4" s="1012"/>
      <c r="F4" s="1012"/>
      <c r="G4" s="117"/>
      <c r="H4" s="117"/>
      <c r="I4" s="117"/>
      <c r="J4" s="117"/>
      <c r="K4" s="117"/>
      <c r="L4" s="567"/>
      <c r="M4" s="117"/>
      <c r="N4" s="117"/>
      <c r="O4" s="117"/>
      <c r="P4" s="117"/>
      <c r="Q4" s="574"/>
    </row>
    <row r="5" spans="2:18" s="36" customFormat="1" ht="28.9" customHeight="1" x14ac:dyDescent="0.25">
      <c r="B5" s="427"/>
      <c r="C5" s="575"/>
      <c r="D5" s="575"/>
      <c r="E5" s="575"/>
      <c r="F5" s="575"/>
      <c r="G5" s="1017" t="s">
        <v>515</v>
      </c>
      <c r="H5" s="1017"/>
      <c r="I5" s="1017"/>
      <c r="J5" s="1017"/>
      <c r="K5" s="1017"/>
      <c r="L5" s="1017"/>
      <c r="M5" s="174"/>
      <c r="N5" s="174"/>
      <c r="O5" s="174"/>
      <c r="P5" s="174"/>
      <c r="Q5" s="574"/>
    </row>
    <row r="6" spans="2:18" ht="14.45" customHeight="1" x14ac:dyDescent="0.25">
      <c r="B6" s="1013" t="s">
        <v>329</v>
      </c>
      <c r="C6" s="1014"/>
      <c r="D6" s="1014"/>
      <c r="E6" s="1014"/>
      <c r="F6" s="1015"/>
      <c r="G6" s="1006" t="s">
        <v>327</v>
      </c>
      <c r="H6" s="1007"/>
      <c r="I6" s="1007"/>
      <c r="J6" s="1007"/>
      <c r="K6" s="1008"/>
      <c r="L6" s="1006" t="s">
        <v>328</v>
      </c>
      <c r="M6" s="1007"/>
      <c r="N6" s="1007"/>
      <c r="O6" s="1007"/>
      <c r="P6" s="1008"/>
      <c r="Q6" s="588"/>
    </row>
    <row r="7" spans="2:18" x14ac:dyDescent="0.25">
      <c r="B7" s="253" t="s">
        <v>362</v>
      </c>
      <c r="C7" s="45" t="s">
        <v>136</v>
      </c>
      <c r="D7" s="45" t="s">
        <v>0</v>
      </c>
      <c r="E7" s="45" t="s">
        <v>3</v>
      </c>
      <c r="F7" s="45" t="s">
        <v>1</v>
      </c>
      <c r="G7" s="45" t="s">
        <v>136</v>
      </c>
      <c r="H7" s="45" t="s">
        <v>0</v>
      </c>
      <c r="I7" s="45" t="s">
        <v>3</v>
      </c>
      <c r="J7" s="263" t="s">
        <v>372</v>
      </c>
      <c r="K7" s="45" t="s">
        <v>1</v>
      </c>
      <c r="L7" s="59" t="s">
        <v>136</v>
      </c>
      <c r="M7" s="45" t="s">
        <v>0</v>
      </c>
      <c r="N7" s="45" t="s">
        <v>3</v>
      </c>
      <c r="O7" s="263" t="s">
        <v>372</v>
      </c>
      <c r="P7" s="45" t="s">
        <v>1</v>
      </c>
      <c r="Q7" s="588"/>
    </row>
    <row r="8" spans="2:18" x14ac:dyDescent="0.25">
      <c r="B8" s="93" t="s">
        <v>4</v>
      </c>
      <c r="C8" s="114">
        <f>SUM(F9:F15)</f>
        <v>0</v>
      </c>
      <c r="D8" s="22"/>
      <c r="E8" s="22"/>
      <c r="F8" s="38"/>
      <c r="G8" s="46"/>
      <c r="H8" s="47"/>
      <c r="I8" s="47"/>
      <c r="J8" s="47"/>
      <c r="K8" s="48"/>
      <c r="L8" s="46"/>
      <c r="M8" s="47"/>
      <c r="N8" s="47"/>
      <c r="O8" s="47"/>
      <c r="P8" s="48"/>
      <c r="Q8" s="588"/>
    </row>
    <row r="9" spans="2:18" x14ac:dyDescent="0.25">
      <c r="B9" s="94" t="s">
        <v>5</v>
      </c>
      <c r="C9" s="60">
        <v>0</v>
      </c>
      <c r="D9" s="118" t="s">
        <v>139</v>
      </c>
      <c r="E9" s="32">
        <f>+C9</f>
        <v>0</v>
      </c>
      <c r="F9" s="39">
        <f t="shared" ref="F9:F16" si="0">+E9</f>
        <v>0</v>
      </c>
      <c r="G9" s="49"/>
      <c r="H9" s="34"/>
      <c r="I9" s="34"/>
      <c r="J9" s="34"/>
      <c r="K9" s="39"/>
      <c r="L9" s="49">
        <v>1</v>
      </c>
      <c r="M9" s="118" t="s">
        <v>139</v>
      </c>
      <c r="N9" s="32">
        <f>+L9</f>
        <v>1</v>
      </c>
      <c r="O9" s="32"/>
      <c r="P9" s="39">
        <f t="shared" ref="P9:P16" si="1">+N9</f>
        <v>1</v>
      </c>
      <c r="Q9" s="588"/>
    </row>
    <row r="10" spans="2:18" x14ac:dyDescent="0.25">
      <c r="B10" s="94" t="s">
        <v>21</v>
      </c>
      <c r="C10" s="60">
        <v>0</v>
      </c>
      <c r="D10" s="118" t="s">
        <v>15</v>
      </c>
      <c r="E10" s="32">
        <f>+C10</f>
        <v>0</v>
      </c>
      <c r="F10" s="39">
        <f t="shared" si="0"/>
        <v>0</v>
      </c>
      <c r="G10" s="49"/>
      <c r="H10" s="34"/>
      <c r="I10" s="34"/>
      <c r="J10" s="34"/>
      <c r="K10" s="39"/>
      <c r="L10" s="49">
        <v>4</v>
      </c>
      <c r="M10" s="118" t="s">
        <v>15</v>
      </c>
      <c r="N10" s="32">
        <f>+L10</f>
        <v>4</v>
      </c>
      <c r="O10" s="32"/>
      <c r="P10" s="39">
        <f t="shared" si="1"/>
        <v>4</v>
      </c>
      <c r="Q10" s="588"/>
    </row>
    <row r="11" spans="2:18" ht="15.75" thickBot="1" x14ac:dyDescent="0.3">
      <c r="B11" s="94" t="s">
        <v>114</v>
      </c>
      <c r="C11" s="60">
        <v>0</v>
      </c>
      <c r="D11" s="118" t="s">
        <v>139</v>
      </c>
      <c r="E11" s="32">
        <f>+C11</f>
        <v>0</v>
      </c>
      <c r="F11" s="39">
        <f t="shared" si="0"/>
        <v>0</v>
      </c>
      <c r="G11" s="49"/>
      <c r="H11" s="34"/>
      <c r="I11" s="34"/>
      <c r="J11" s="34"/>
      <c r="K11" s="39"/>
      <c r="L11" s="49">
        <v>1</v>
      </c>
      <c r="M11" s="118" t="s">
        <v>139</v>
      </c>
      <c r="N11" s="32">
        <f>+L11</f>
        <v>1</v>
      </c>
      <c r="O11" s="32"/>
      <c r="P11" s="39">
        <f t="shared" si="1"/>
        <v>1</v>
      </c>
      <c r="Q11" s="588"/>
    </row>
    <row r="12" spans="2:18" ht="12" customHeight="1" x14ac:dyDescent="0.25">
      <c r="B12" s="1018" t="s">
        <v>258</v>
      </c>
      <c r="C12" s="119">
        <v>0</v>
      </c>
      <c r="D12" s="120" t="s">
        <v>208</v>
      </c>
      <c r="E12" s="121">
        <f>+C12/9.5</f>
        <v>0</v>
      </c>
      <c r="F12" s="122">
        <f t="shared" ref="F12:F14" si="2">+E12</f>
        <v>0</v>
      </c>
      <c r="G12" s="123">
        <v>950</v>
      </c>
      <c r="H12" s="124" t="str">
        <f>+D12</f>
        <v>9.5 M2/PERS</v>
      </c>
      <c r="I12" s="283">
        <f>+G12/9.5</f>
        <v>100</v>
      </c>
      <c r="J12" s="124">
        <f>+I12</f>
        <v>100</v>
      </c>
      <c r="K12" s="1030">
        <f>SUM(I12:I14)</f>
        <v>100</v>
      </c>
      <c r="L12" s="125">
        <v>525</v>
      </c>
      <c r="M12" s="126" t="s">
        <v>208</v>
      </c>
      <c r="N12" s="127">
        <f>+L12/9.5</f>
        <v>55.263157894736842</v>
      </c>
      <c r="O12" s="274"/>
      <c r="P12" s="1033">
        <f>SUM(O13:O15)</f>
        <v>80</v>
      </c>
      <c r="Q12" s="1026" t="s">
        <v>263</v>
      </c>
      <c r="R12" s="133"/>
    </row>
    <row r="13" spans="2:18" ht="12" customHeight="1" x14ac:dyDescent="0.25">
      <c r="B13" s="1019"/>
      <c r="C13" s="60"/>
      <c r="D13" s="118"/>
      <c r="E13" s="32"/>
      <c r="F13" s="39"/>
      <c r="G13" s="49"/>
      <c r="H13" s="34"/>
      <c r="I13" s="34"/>
      <c r="J13" s="34"/>
      <c r="K13" s="1031"/>
      <c r="L13" s="67">
        <v>95</v>
      </c>
      <c r="M13" s="68" t="s">
        <v>208</v>
      </c>
      <c r="N13" s="69">
        <f>+L13/9.5</f>
        <v>10</v>
      </c>
      <c r="O13" s="238">
        <f>+N13</f>
        <v>10</v>
      </c>
      <c r="P13" s="1034"/>
      <c r="Q13" s="1027"/>
      <c r="R13" s="133"/>
    </row>
    <row r="14" spans="2:18" ht="12" customHeight="1" x14ac:dyDescent="0.25">
      <c r="B14" s="1019"/>
      <c r="C14" s="60">
        <v>0</v>
      </c>
      <c r="D14" s="118" t="s">
        <v>15</v>
      </c>
      <c r="E14" s="32">
        <f>+C14</f>
        <v>0</v>
      </c>
      <c r="F14" s="39">
        <f t="shared" si="2"/>
        <v>0</v>
      </c>
      <c r="G14" s="60"/>
      <c r="H14" s="118"/>
      <c r="I14" s="34"/>
      <c r="J14" s="34"/>
      <c r="K14" s="1031"/>
      <c r="L14" s="60">
        <v>20</v>
      </c>
      <c r="M14" s="118" t="s">
        <v>15</v>
      </c>
      <c r="N14" s="32">
        <f>+L14</f>
        <v>20</v>
      </c>
      <c r="O14" s="34">
        <f>+N14</f>
        <v>20</v>
      </c>
      <c r="P14" s="1034"/>
      <c r="Q14" s="1027"/>
      <c r="R14" s="133"/>
    </row>
    <row r="15" spans="2:18" ht="12" customHeight="1" thickBot="1" x14ac:dyDescent="0.3">
      <c r="B15" s="1020"/>
      <c r="C15" s="128">
        <v>0</v>
      </c>
      <c r="D15" s="129" t="s">
        <v>15</v>
      </c>
      <c r="E15" s="130">
        <f>+C15</f>
        <v>0</v>
      </c>
      <c r="F15" s="131">
        <f t="shared" ref="F15" si="3">+E15</f>
        <v>0</v>
      </c>
      <c r="G15" s="132"/>
      <c r="H15" s="129"/>
      <c r="I15" s="130"/>
      <c r="J15" s="130"/>
      <c r="K15" s="1032"/>
      <c r="L15" s="128">
        <v>50</v>
      </c>
      <c r="M15" s="129" t="s">
        <v>15</v>
      </c>
      <c r="N15" s="130">
        <f>+L15</f>
        <v>50</v>
      </c>
      <c r="O15" s="136">
        <f>+N15</f>
        <v>50</v>
      </c>
      <c r="P15" s="1035"/>
      <c r="Q15" s="1028"/>
      <c r="R15" s="133"/>
    </row>
    <row r="16" spans="2:18" x14ac:dyDescent="0.25">
      <c r="B16" s="94" t="s">
        <v>17</v>
      </c>
      <c r="C16" s="60">
        <v>0</v>
      </c>
      <c r="D16" s="118" t="s">
        <v>18</v>
      </c>
      <c r="E16" s="30">
        <f>+C16*2</f>
        <v>0</v>
      </c>
      <c r="F16" s="39">
        <f t="shared" si="0"/>
        <v>0</v>
      </c>
      <c r="G16" s="57"/>
      <c r="H16" s="58"/>
      <c r="I16" s="58"/>
      <c r="J16" s="58"/>
      <c r="K16" s="53"/>
      <c r="L16" s="60">
        <v>2</v>
      </c>
      <c r="M16" s="118" t="s">
        <v>18</v>
      </c>
      <c r="N16" s="30">
        <f>+L16*2</f>
        <v>4</v>
      </c>
      <c r="O16" s="571"/>
      <c r="P16" s="39">
        <f t="shared" si="1"/>
        <v>4</v>
      </c>
      <c r="Q16" s="589" t="s">
        <v>134</v>
      </c>
    </row>
    <row r="17" spans="2:17" x14ac:dyDescent="0.25">
      <c r="B17" s="94" t="s">
        <v>133</v>
      </c>
      <c r="C17" s="60">
        <v>0</v>
      </c>
      <c r="D17" s="118" t="s">
        <v>209</v>
      </c>
      <c r="E17" s="32">
        <f>+C17/1.5</f>
        <v>0</v>
      </c>
      <c r="F17" s="53">
        <v>0</v>
      </c>
      <c r="G17" s="57"/>
      <c r="H17" s="58"/>
      <c r="I17" s="58"/>
      <c r="J17" s="58"/>
      <c r="K17" s="53"/>
      <c r="L17" s="60">
        <v>45</v>
      </c>
      <c r="M17" s="118" t="s">
        <v>160</v>
      </c>
      <c r="N17" s="32">
        <f>+L17/1.5</f>
        <v>30</v>
      </c>
      <c r="O17" s="34"/>
      <c r="P17" s="53">
        <f>+L17/1.5</f>
        <v>30</v>
      </c>
      <c r="Q17" s="589" t="s">
        <v>134</v>
      </c>
    </row>
    <row r="18" spans="2:17" x14ac:dyDescent="0.25">
      <c r="B18" s="94" t="s">
        <v>133</v>
      </c>
      <c r="C18" s="60">
        <v>0</v>
      </c>
      <c r="D18" s="118" t="s">
        <v>209</v>
      </c>
      <c r="E18" s="32">
        <f>+C18/1.5</f>
        <v>0</v>
      </c>
      <c r="F18" s="53">
        <v>0</v>
      </c>
      <c r="G18" s="57"/>
      <c r="H18" s="58"/>
      <c r="I18" s="58"/>
      <c r="J18" s="58"/>
      <c r="K18" s="53"/>
      <c r="L18" s="60">
        <v>45</v>
      </c>
      <c r="M18" s="118" t="s">
        <v>160</v>
      </c>
      <c r="N18" s="32">
        <f>+L18/1.5</f>
        <v>30</v>
      </c>
      <c r="O18" s="34">
        <v>0</v>
      </c>
      <c r="P18" s="52"/>
      <c r="Q18" s="590"/>
    </row>
    <row r="19" spans="2:17" ht="13.15" customHeight="1" x14ac:dyDescent="0.25">
      <c r="B19" s="1019" t="s">
        <v>500</v>
      </c>
      <c r="C19" s="60">
        <v>0</v>
      </c>
      <c r="D19" s="118" t="s">
        <v>209</v>
      </c>
      <c r="E19" s="32">
        <f>+C19/1.5</f>
        <v>0</v>
      </c>
      <c r="F19" s="58">
        <v>0</v>
      </c>
      <c r="G19" s="57"/>
      <c r="H19" s="58"/>
      <c r="I19" s="58"/>
      <c r="J19" s="58"/>
      <c r="K19" s="58"/>
      <c r="L19" s="60">
        <v>24</v>
      </c>
      <c r="M19" s="118" t="s">
        <v>160</v>
      </c>
      <c r="N19" s="32">
        <f>+L19/1.5</f>
        <v>16</v>
      </c>
      <c r="O19" s="34"/>
      <c r="P19" s="53">
        <f>+N19</f>
        <v>16</v>
      </c>
      <c r="Q19" s="589" t="s">
        <v>134</v>
      </c>
    </row>
    <row r="20" spans="2:17" x14ac:dyDescent="0.25">
      <c r="B20" s="1019"/>
      <c r="C20" s="60">
        <v>0</v>
      </c>
      <c r="D20" s="118" t="s">
        <v>209</v>
      </c>
      <c r="E20" s="32">
        <f>+C20/1.5</f>
        <v>0</v>
      </c>
      <c r="F20" s="58">
        <v>0</v>
      </c>
      <c r="G20" s="57"/>
      <c r="H20" s="58"/>
      <c r="I20" s="58"/>
      <c r="J20" s="58"/>
      <c r="K20" s="58"/>
      <c r="L20" s="60">
        <v>24</v>
      </c>
      <c r="M20" s="118" t="s">
        <v>160</v>
      </c>
      <c r="N20" s="32">
        <f>+L20/1.5</f>
        <v>16</v>
      </c>
      <c r="O20" s="34">
        <v>0</v>
      </c>
      <c r="P20" s="52"/>
      <c r="Q20" s="590"/>
    </row>
    <row r="21" spans="2:17" x14ac:dyDescent="0.25">
      <c r="B21" s="1019"/>
      <c r="C21" s="49">
        <v>0</v>
      </c>
      <c r="D21" s="118" t="s">
        <v>15</v>
      </c>
      <c r="E21" s="32">
        <f>+C21</f>
        <v>0</v>
      </c>
      <c r="F21" s="39">
        <v>0</v>
      </c>
      <c r="G21" s="49"/>
      <c r="H21" s="34"/>
      <c r="I21" s="34"/>
      <c r="J21" s="34"/>
      <c r="K21" s="39"/>
      <c r="L21" s="49">
        <v>45</v>
      </c>
      <c r="M21" s="118" t="s">
        <v>15</v>
      </c>
      <c r="N21" s="32">
        <f>+L21</f>
        <v>45</v>
      </c>
      <c r="O21" s="34">
        <v>0</v>
      </c>
      <c r="P21" s="39"/>
      <c r="Q21" s="591"/>
    </row>
    <row r="22" spans="2:17" ht="14.45" customHeight="1" x14ac:dyDescent="0.25">
      <c r="B22" s="1021" t="s">
        <v>221</v>
      </c>
      <c r="C22" s="60">
        <v>0</v>
      </c>
      <c r="D22" s="63" t="s">
        <v>163</v>
      </c>
      <c r="E22" s="32">
        <f>+C22/10</f>
        <v>0</v>
      </c>
      <c r="F22" s="53">
        <f>+C22/10</f>
        <v>0</v>
      </c>
      <c r="G22" s="41"/>
      <c r="H22" s="63"/>
      <c r="I22" s="32"/>
      <c r="J22" s="32"/>
      <c r="K22" s="53"/>
      <c r="L22" s="60">
        <v>30</v>
      </c>
      <c r="M22" s="118" t="s">
        <v>163</v>
      </c>
      <c r="N22" s="32">
        <f>+L22/10</f>
        <v>3</v>
      </c>
      <c r="O22" s="34"/>
      <c r="P22" s="53">
        <f>+L22/10</f>
        <v>3</v>
      </c>
      <c r="Q22" s="588"/>
    </row>
    <row r="23" spans="2:17" x14ac:dyDescent="0.25">
      <c r="B23" s="1021"/>
      <c r="C23" s="60">
        <v>0</v>
      </c>
      <c r="D23" s="63" t="s">
        <v>139</v>
      </c>
      <c r="E23" s="32">
        <f>+C23</f>
        <v>0</v>
      </c>
      <c r="F23" s="39">
        <f>+E23</f>
        <v>0</v>
      </c>
      <c r="G23" s="54"/>
      <c r="H23" s="55"/>
      <c r="I23" s="55"/>
      <c r="J23" s="55"/>
      <c r="K23" s="52"/>
      <c r="L23" s="60">
        <v>2</v>
      </c>
      <c r="M23" s="63" t="s">
        <v>139</v>
      </c>
      <c r="N23" s="32">
        <f>+L23</f>
        <v>2</v>
      </c>
      <c r="O23" s="34"/>
      <c r="P23" s="39">
        <f>+N23</f>
        <v>2</v>
      </c>
      <c r="Q23" s="588"/>
    </row>
    <row r="24" spans="2:17" x14ac:dyDescent="0.25">
      <c r="B24" s="1021"/>
      <c r="C24" s="60">
        <v>0</v>
      </c>
      <c r="D24" s="63" t="s">
        <v>148</v>
      </c>
      <c r="E24" s="32">
        <f>+C24</f>
        <v>0</v>
      </c>
      <c r="F24" s="39">
        <f>+E24</f>
        <v>0</v>
      </c>
      <c r="G24" s="54"/>
      <c r="H24" s="55"/>
      <c r="I24" s="55"/>
      <c r="J24" s="55"/>
      <c r="K24" s="52"/>
      <c r="L24" s="60">
        <v>2</v>
      </c>
      <c r="M24" s="118" t="s">
        <v>148</v>
      </c>
      <c r="N24" s="32">
        <f>+L24</f>
        <v>2</v>
      </c>
      <c r="O24" s="34"/>
      <c r="P24" s="39">
        <f>+N24</f>
        <v>2</v>
      </c>
      <c r="Q24" s="588"/>
    </row>
    <row r="25" spans="2:17" x14ac:dyDescent="0.25">
      <c r="B25" s="94" t="s">
        <v>138</v>
      </c>
      <c r="C25" s="60">
        <v>0</v>
      </c>
      <c r="D25" s="118" t="s">
        <v>132</v>
      </c>
      <c r="E25" s="32">
        <f>+C25</f>
        <v>0</v>
      </c>
      <c r="F25" s="53">
        <f>+C25/10</f>
        <v>0</v>
      </c>
      <c r="G25" s="54"/>
      <c r="H25" s="55"/>
      <c r="I25" s="55"/>
      <c r="J25" s="55"/>
      <c r="K25" s="52"/>
      <c r="L25" s="60">
        <v>3</v>
      </c>
      <c r="M25" s="118" t="s">
        <v>139</v>
      </c>
      <c r="N25" s="32">
        <f>+L25</f>
        <v>3</v>
      </c>
      <c r="O25" s="34"/>
      <c r="P25" s="53">
        <f>+N25</f>
        <v>3</v>
      </c>
      <c r="Q25" s="588"/>
    </row>
    <row r="26" spans="2:17" x14ac:dyDescent="0.25">
      <c r="B26" s="95"/>
      <c r="C26" s="115"/>
      <c r="D26" s="1024" t="s">
        <v>155</v>
      </c>
      <c r="E26" s="1024"/>
      <c r="F26" s="43">
        <f>SUM(F9:F20)</f>
        <v>0</v>
      </c>
      <c r="G26" s="51"/>
      <c r="H26" s="1024" t="s">
        <v>155</v>
      </c>
      <c r="I26" s="1024"/>
      <c r="J26" s="554"/>
      <c r="K26" s="43">
        <f>SUM(K9:K25)</f>
        <v>100</v>
      </c>
      <c r="L26" s="51"/>
      <c r="M26" s="284" t="s">
        <v>154</v>
      </c>
      <c r="N26" s="284"/>
      <c r="O26" s="284"/>
      <c r="P26" s="43">
        <f>SUM(P9:P25)</f>
        <v>146</v>
      </c>
      <c r="Q26" s="588"/>
    </row>
    <row r="27" spans="2:17" x14ac:dyDescent="0.25">
      <c r="B27" s="426"/>
      <c r="C27" s="272"/>
      <c r="D27" s="408"/>
      <c r="E27" s="408"/>
      <c r="F27" s="409"/>
      <c r="G27" s="409"/>
      <c r="H27" s="408"/>
      <c r="I27" s="408"/>
      <c r="J27" s="408"/>
      <c r="K27" s="409"/>
      <c r="L27" s="409"/>
      <c r="M27" s="410"/>
      <c r="N27" s="410"/>
      <c r="O27" s="410"/>
      <c r="P27" s="410"/>
      <c r="Q27" s="588"/>
    </row>
    <row r="28" spans="2:17" ht="14.45" customHeight="1" x14ac:dyDescent="0.25">
      <c r="B28" s="1022" t="s">
        <v>509</v>
      </c>
      <c r="C28" s="1023"/>
      <c r="D28" s="1023"/>
      <c r="E28" s="1023"/>
      <c r="F28" s="1023"/>
      <c r="G28" s="1023"/>
      <c r="H28" s="575"/>
      <c r="I28" s="575"/>
      <c r="J28" s="575"/>
      <c r="K28" s="575"/>
      <c r="L28" s="138"/>
      <c r="M28" s="138"/>
      <c r="N28" s="575"/>
      <c r="O28" s="575"/>
      <c r="P28" s="575"/>
      <c r="Q28" s="574"/>
    </row>
    <row r="29" spans="2:17" x14ac:dyDescent="0.25">
      <c r="B29" s="577" t="s">
        <v>137</v>
      </c>
      <c r="C29" s="360"/>
      <c r="D29" s="578"/>
      <c r="E29" s="360"/>
      <c r="F29" s="360"/>
      <c r="G29" s="360"/>
      <c r="H29" s="360"/>
      <c r="I29" s="360"/>
      <c r="J29" s="360"/>
      <c r="K29" s="360"/>
      <c r="L29" s="526"/>
      <c r="M29" s="526"/>
      <c r="N29" s="360"/>
      <c r="O29" s="360"/>
      <c r="P29" s="360"/>
      <c r="Q29" s="574"/>
    </row>
    <row r="30" spans="2:17" ht="14.45" customHeight="1" x14ac:dyDescent="0.25">
      <c r="B30" s="579" t="s">
        <v>147</v>
      </c>
      <c r="C30" s="360"/>
      <c r="D30" s="578"/>
      <c r="E30" s="360"/>
      <c r="F30" s="360"/>
      <c r="G30" s="360"/>
      <c r="H30" s="360"/>
      <c r="I30" s="360"/>
      <c r="J30" s="360"/>
      <c r="K30" s="360"/>
      <c r="L30" s="526"/>
      <c r="M30" s="526"/>
      <c r="N30" s="360"/>
      <c r="O30" s="360"/>
      <c r="P30" s="360"/>
      <c r="Q30" s="574"/>
    </row>
    <row r="31" spans="2:17" x14ac:dyDescent="0.25">
      <c r="B31" s="579" t="s">
        <v>511</v>
      </c>
      <c r="C31" s="360"/>
      <c r="D31" s="578"/>
      <c r="E31" s="360"/>
      <c r="F31" s="360"/>
      <c r="G31" s="360"/>
      <c r="H31" s="360"/>
      <c r="I31" s="360"/>
      <c r="J31" s="360"/>
      <c r="K31" s="360"/>
      <c r="L31" s="360" t="s">
        <v>236</v>
      </c>
      <c r="M31" s="360"/>
      <c r="N31" s="360"/>
      <c r="O31" s="360"/>
      <c r="P31" s="387"/>
      <c r="Q31" s="574"/>
    </row>
    <row r="32" spans="2:17" ht="14.45" customHeight="1" x14ac:dyDescent="0.25">
      <c r="B32" s="579" t="s">
        <v>510</v>
      </c>
      <c r="C32" s="360"/>
      <c r="D32" s="526"/>
      <c r="E32" s="360"/>
      <c r="F32" s="360"/>
      <c r="G32" s="360"/>
      <c r="H32" s="360"/>
      <c r="I32" s="360"/>
      <c r="J32" s="360"/>
      <c r="K32" s="360"/>
      <c r="L32" s="1025" t="s">
        <v>487</v>
      </c>
      <c r="M32" s="1025"/>
      <c r="N32" s="1025"/>
      <c r="O32" s="1025"/>
      <c r="P32" s="1025"/>
      <c r="Q32" s="574"/>
    </row>
    <row r="33" spans="2:17" x14ac:dyDescent="0.25">
      <c r="B33" s="579" t="s">
        <v>514</v>
      </c>
      <c r="C33" s="360"/>
      <c r="D33" s="526"/>
      <c r="E33" s="360"/>
      <c r="F33" s="360"/>
      <c r="G33" s="360"/>
      <c r="H33" s="360"/>
      <c r="I33" s="360"/>
      <c r="J33" s="360"/>
      <c r="K33" s="360"/>
      <c r="L33" s="1025"/>
      <c r="M33" s="1025"/>
      <c r="N33" s="1025"/>
      <c r="O33" s="1025"/>
      <c r="P33" s="1025"/>
      <c r="Q33" s="574"/>
    </row>
    <row r="34" spans="2:17" x14ac:dyDescent="0.25">
      <c r="B34" s="581" t="s">
        <v>512</v>
      </c>
      <c r="C34" s="527"/>
      <c r="D34" s="527"/>
      <c r="E34" s="527"/>
      <c r="F34" s="527"/>
      <c r="G34" s="387"/>
      <c r="H34" s="360"/>
      <c r="I34" s="360"/>
      <c r="J34" s="360"/>
      <c r="K34" s="360"/>
      <c r="L34" s="580"/>
      <c r="M34" s="580"/>
      <c r="N34" s="580"/>
      <c r="O34" s="580"/>
      <c r="P34" s="360"/>
      <c r="Q34" s="574"/>
    </row>
    <row r="35" spans="2:17" x14ac:dyDescent="0.25">
      <c r="B35" s="581" t="s">
        <v>513</v>
      </c>
      <c r="C35" s="421"/>
      <c r="D35" s="527"/>
      <c r="E35" s="527"/>
      <c r="F35" s="527"/>
      <c r="G35" s="387"/>
      <c r="H35" s="360"/>
      <c r="I35" s="360"/>
      <c r="J35" s="360"/>
      <c r="K35" s="360"/>
      <c r="L35" s="580"/>
      <c r="M35" s="580"/>
      <c r="N35" s="580"/>
      <c r="O35" s="580"/>
      <c r="P35" s="360"/>
      <c r="Q35" s="574"/>
    </row>
    <row r="36" spans="2:17" x14ac:dyDescent="0.25">
      <c r="B36" s="579" t="s">
        <v>245</v>
      </c>
      <c r="C36" s="526"/>
      <c r="D36" s="526"/>
      <c r="E36" s="360"/>
      <c r="F36" s="360"/>
      <c r="G36" s="360"/>
      <c r="H36" s="360"/>
      <c r="I36" s="360"/>
      <c r="J36" s="360"/>
      <c r="K36" s="360"/>
      <c r="L36" s="526"/>
      <c r="M36" s="526"/>
      <c r="N36" s="360"/>
      <c r="O36" s="360"/>
      <c r="P36" s="360"/>
      <c r="Q36" s="574"/>
    </row>
    <row r="37" spans="2:17" x14ac:dyDescent="0.25">
      <c r="B37" s="592"/>
      <c r="C37" s="585"/>
      <c r="D37" s="585"/>
      <c r="E37" s="584"/>
      <c r="F37" s="584"/>
      <c r="G37" s="584"/>
      <c r="H37" s="584"/>
      <c r="I37" s="584"/>
      <c r="J37" s="584"/>
      <c r="K37" s="584"/>
      <c r="L37" s="585"/>
      <c r="M37" s="585"/>
      <c r="N37" s="584"/>
      <c r="O37" s="584"/>
      <c r="P37" s="584"/>
      <c r="Q37" s="586"/>
    </row>
    <row r="38" spans="2:17" x14ac:dyDescent="0.25">
      <c r="B38" s="36"/>
      <c r="C38" s="96"/>
      <c r="D38" s="96"/>
      <c r="E38" s="36"/>
      <c r="F38" s="36"/>
      <c r="G38" s="36"/>
      <c r="H38" s="36"/>
      <c r="I38" s="36"/>
      <c r="J38" s="36"/>
      <c r="K38" s="36"/>
      <c r="L38" s="96"/>
      <c r="M38" s="96"/>
      <c r="N38" s="36"/>
      <c r="O38" s="36"/>
      <c r="P38" s="36"/>
    </row>
  </sheetData>
  <mergeCells count="19">
    <mergeCell ref="L32:P33"/>
    <mergeCell ref="Q12:Q15"/>
    <mergeCell ref="M3:P3"/>
    <mergeCell ref="K12:K15"/>
    <mergeCell ref="P12:P15"/>
    <mergeCell ref="B12:B15"/>
    <mergeCell ref="B22:B24"/>
    <mergeCell ref="B19:B21"/>
    <mergeCell ref="B28:G28"/>
    <mergeCell ref="H26:I26"/>
    <mergeCell ref="D26:E26"/>
    <mergeCell ref="B2:P2"/>
    <mergeCell ref="L6:P6"/>
    <mergeCell ref="B3:D3"/>
    <mergeCell ref="B4:F4"/>
    <mergeCell ref="G6:K6"/>
    <mergeCell ref="B6:F6"/>
    <mergeCell ref="G3:L3"/>
    <mergeCell ref="G5:L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8"/>
  <sheetViews>
    <sheetView view="pageBreakPreview" topLeftCell="B1" zoomScale="60" zoomScaleNormal="100" workbookViewId="0">
      <selection activeCell="V29" sqref="V29"/>
    </sheetView>
  </sheetViews>
  <sheetFormatPr baseColWidth="10" defaultRowHeight="15" x14ac:dyDescent="0.25"/>
  <cols>
    <col min="1" max="1" width="2" style="3" customWidth="1"/>
    <col min="2" max="2" width="27.7109375" style="160" customWidth="1"/>
    <col min="3" max="3" width="5.42578125" style="160" customWidth="1"/>
    <col min="4" max="4" width="9.7109375" style="160" customWidth="1"/>
    <col min="5" max="5" width="3.85546875" style="160" customWidth="1"/>
    <col min="6" max="6" width="5.7109375" style="160" customWidth="1"/>
    <col min="7" max="7" width="5.28515625" style="160" customWidth="1"/>
    <col min="8" max="8" width="10.7109375" style="160" customWidth="1"/>
    <col min="9" max="9" width="5.7109375" style="160" customWidth="1"/>
    <col min="10" max="10" width="3.7109375" style="160" customWidth="1"/>
    <col min="11" max="11" width="5" style="160" customWidth="1"/>
    <col min="12" max="12" width="5.7109375" style="160" customWidth="1"/>
    <col min="13" max="13" width="11.42578125" style="160" hidden="1" customWidth="1"/>
    <col min="14" max="14" width="6" style="160" customWidth="1"/>
    <col min="15" max="15" width="11" style="160" customWidth="1"/>
    <col min="16" max="16" width="4.85546875" style="160" customWidth="1"/>
    <col min="17" max="17" width="3.7109375" style="160" customWidth="1"/>
    <col min="18" max="18" width="5.85546875" style="160" customWidth="1"/>
    <col min="19" max="19" width="6.28515625" style="211" customWidth="1"/>
    <col min="20" max="20" width="1.5703125" style="160" customWidth="1"/>
    <col min="21" max="21" width="13.85546875" style="175" customWidth="1"/>
    <col min="22" max="23" width="6.5703125" style="175" customWidth="1"/>
    <col min="254" max="254" width="4.7109375" customWidth="1"/>
    <col min="255" max="255" width="16.42578125" customWidth="1"/>
    <col min="256" max="256" width="4.42578125" customWidth="1"/>
    <col min="257" max="257" width="10" customWidth="1"/>
    <col min="258" max="258" width="6.140625" customWidth="1"/>
    <col min="259" max="259" width="5.7109375" customWidth="1"/>
    <col min="260" max="260" width="5.28515625" customWidth="1"/>
    <col min="261" max="261" width="5.140625" customWidth="1"/>
    <col min="262" max="262" width="5.42578125" customWidth="1"/>
    <col min="263" max="263" width="6.140625" customWidth="1"/>
    <col min="264" max="264" width="8.42578125" customWidth="1"/>
    <col min="265" max="265" width="8" customWidth="1"/>
    <col min="266" max="266" width="11" customWidth="1"/>
    <col min="267" max="267" width="8.140625" customWidth="1"/>
    <col min="510" max="510" width="4.7109375" customWidth="1"/>
    <col min="511" max="511" width="16.42578125" customWidth="1"/>
    <col min="512" max="512" width="4.42578125" customWidth="1"/>
    <col min="513" max="513" width="10" customWidth="1"/>
    <col min="514" max="514" width="6.140625" customWidth="1"/>
    <col min="515" max="515" width="5.7109375" customWidth="1"/>
    <col min="516" max="516" width="5.28515625" customWidth="1"/>
    <col min="517" max="517" width="5.140625" customWidth="1"/>
    <col min="518" max="518" width="5.42578125" customWidth="1"/>
    <col min="519" max="519" width="6.140625" customWidth="1"/>
    <col min="520" max="520" width="8.42578125" customWidth="1"/>
    <col min="521" max="521" width="8" customWidth="1"/>
    <col min="522" max="522" width="11" customWidth="1"/>
    <col min="523" max="523" width="8.140625" customWidth="1"/>
    <col min="766" max="766" width="4.7109375" customWidth="1"/>
    <col min="767" max="767" width="16.42578125" customWidth="1"/>
    <col min="768" max="768" width="4.42578125" customWidth="1"/>
    <col min="769" max="769" width="10" customWidth="1"/>
    <col min="770" max="770" width="6.140625" customWidth="1"/>
    <col min="771" max="771" width="5.7109375" customWidth="1"/>
    <col min="772" max="772" width="5.28515625" customWidth="1"/>
    <col min="773" max="773" width="5.140625" customWidth="1"/>
    <col min="774" max="774" width="5.42578125" customWidth="1"/>
    <col min="775" max="775" width="6.140625" customWidth="1"/>
    <col min="776" max="776" width="8.42578125" customWidth="1"/>
    <col min="777" max="777" width="8" customWidth="1"/>
    <col min="778" max="778" width="11" customWidth="1"/>
    <col min="779" max="779" width="8.140625" customWidth="1"/>
    <col min="1022" max="1022" width="4.7109375" customWidth="1"/>
    <col min="1023" max="1023" width="16.42578125" customWidth="1"/>
    <col min="1024" max="1024" width="4.42578125" customWidth="1"/>
    <col min="1025" max="1025" width="10" customWidth="1"/>
    <col min="1026" max="1026" width="6.140625" customWidth="1"/>
    <col min="1027" max="1027" width="5.7109375" customWidth="1"/>
    <col min="1028" max="1028" width="5.28515625" customWidth="1"/>
    <col min="1029" max="1029" width="5.140625" customWidth="1"/>
    <col min="1030" max="1030" width="5.42578125" customWidth="1"/>
    <col min="1031" max="1031" width="6.140625" customWidth="1"/>
    <col min="1032" max="1032" width="8.42578125" customWidth="1"/>
    <col min="1033" max="1033" width="8" customWidth="1"/>
    <col min="1034" max="1034" width="11" customWidth="1"/>
    <col min="1035" max="1035" width="8.140625" customWidth="1"/>
    <col min="1278" max="1278" width="4.7109375" customWidth="1"/>
    <col min="1279" max="1279" width="16.42578125" customWidth="1"/>
    <col min="1280" max="1280" width="4.42578125" customWidth="1"/>
    <col min="1281" max="1281" width="10" customWidth="1"/>
    <col min="1282" max="1282" width="6.140625" customWidth="1"/>
    <col min="1283" max="1283" width="5.7109375" customWidth="1"/>
    <col min="1284" max="1284" width="5.28515625" customWidth="1"/>
    <col min="1285" max="1285" width="5.140625" customWidth="1"/>
    <col min="1286" max="1286" width="5.42578125" customWidth="1"/>
    <col min="1287" max="1287" width="6.140625" customWidth="1"/>
    <col min="1288" max="1288" width="8.42578125" customWidth="1"/>
    <col min="1289" max="1289" width="8" customWidth="1"/>
    <col min="1290" max="1290" width="11" customWidth="1"/>
    <col min="1291" max="1291" width="8.140625" customWidth="1"/>
    <col min="1534" max="1534" width="4.7109375" customWidth="1"/>
    <col min="1535" max="1535" width="16.42578125" customWidth="1"/>
    <col min="1536" max="1536" width="4.42578125" customWidth="1"/>
    <col min="1537" max="1537" width="10" customWidth="1"/>
    <col min="1538" max="1538" width="6.140625" customWidth="1"/>
    <col min="1539" max="1539" width="5.7109375" customWidth="1"/>
    <col min="1540" max="1540" width="5.28515625" customWidth="1"/>
    <col min="1541" max="1541" width="5.140625" customWidth="1"/>
    <col min="1542" max="1542" width="5.42578125" customWidth="1"/>
    <col min="1543" max="1543" width="6.140625" customWidth="1"/>
    <col min="1544" max="1544" width="8.42578125" customWidth="1"/>
    <col min="1545" max="1545" width="8" customWidth="1"/>
    <col min="1546" max="1546" width="11" customWidth="1"/>
    <col min="1547" max="1547" width="8.140625" customWidth="1"/>
    <col min="1790" max="1790" width="4.7109375" customWidth="1"/>
    <col min="1791" max="1791" width="16.42578125" customWidth="1"/>
    <col min="1792" max="1792" width="4.42578125" customWidth="1"/>
    <col min="1793" max="1793" width="10" customWidth="1"/>
    <col min="1794" max="1794" width="6.140625" customWidth="1"/>
    <col min="1795" max="1795" width="5.7109375" customWidth="1"/>
    <col min="1796" max="1796" width="5.28515625" customWidth="1"/>
    <col min="1797" max="1797" width="5.140625" customWidth="1"/>
    <col min="1798" max="1798" width="5.42578125" customWidth="1"/>
    <col min="1799" max="1799" width="6.140625" customWidth="1"/>
    <col min="1800" max="1800" width="8.42578125" customWidth="1"/>
    <col min="1801" max="1801" width="8" customWidth="1"/>
    <col min="1802" max="1802" width="11" customWidth="1"/>
    <col min="1803" max="1803" width="8.140625" customWidth="1"/>
    <col min="2046" max="2046" width="4.7109375" customWidth="1"/>
    <col min="2047" max="2047" width="16.42578125" customWidth="1"/>
    <col min="2048" max="2048" width="4.42578125" customWidth="1"/>
    <col min="2049" max="2049" width="10" customWidth="1"/>
    <col min="2050" max="2050" width="6.140625" customWidth="1"/>
    <col min="2051" max="2051" width="5.7109375" customWidth="1"/>
    <col min="2052" max="2052" width="5.28515625" customWidth="1"/>
    <col min="2053" max="2053" width="5.140625" customWidth="1"/>
    <col min="2054" max="2054" width="5.42578125" customWidth="1"/>
    <col min="2055" max="2055" width="6.140625" customWidth="1"/>
    <col min="2056" max="2056" width="8.42578125" customWidth="1"/>
    <col min="2057" max="2057" width="8" customWidth="1"/>
    <col min="2058" max="2058" width="11" customWidth="1"/>
    <col min="2059" max="2059" width="8.140625" customWidth="1"/>
    <col min="2302" max="2302" width="4.7109375" customWidth="1"/>
    <col min="2303" max="2303" width="16.42578125" customWidth="1"/>
    <col min="2304" max="2304" width="4.42578125" customWidth="1"/>
    <col min="2305" max="2305" width="10" customWidth="1"/>
    <col min="2306" max="2306" width="6.140625" customWidth="1"/>
    <col min="2307" max="2307" width="5.7109375" customWidth="1"/>
    <col min="2308" max="2308" width="5.28515625" customWidth="1"/>
    <col min="2309" max="2309" width="5.140625" customWidth="1"/>
    <col min="2310" max="2310" width="5.42578125" customWidth="1"/>
    <col min="2311" max="2311" width="6.140625" customWidth="1"/>
    <col min="2312" max="2312" width="8.42578125" customWidth="1"/>
    <col min="2313" max="2313" width="8" customWidth="1"/>
    <col min="2314" max="2314" width="11" customWidth="1"/>
    <col min="2315" max="2315" width="8.140625" customWidth="1"/>
    <col min="2558" max="2558" width="4.7109375" customWidth="1"/>
    <col min="2559" max="2559" width="16.42578125" customWidth="1"/>
    <col min="2560" max="2560" width="4.42578125" customWidth="1"/>
    <col min="2561" max="2561" width="10" customWidth="1"/>
    <col min="2562" max="2562" width="6.140625" customWidth="1"/>
    <col min="2563" max="2563" width="5.7109375" customWidth="1"/>
    <col min="2564" max="2564" width="5.28515625" customWidth="1"/>
    <col min="2565" max="2565" width="5.140625" customWidth="1"/>
    <col min="2566" max="2566" width="5.42578125" customWidth="1"/>
    <col min="2567" max="2567" width="6.140625" customWidth="1"/>
    <col min="2568" max="2568" width="8.42578125" customWidth="1"/>
    <col min="2569" max="2569" width="8" customWidth="1"/>
    <col min="2570" max="2570" width="11" customWidth="1"/>
    <col min="2571" max="2571" width="8.140625" customWidth="1"/>
    <col min="2814" max="2814" width="4.7109375" customWidth="1"/>
    <col min="2815" max="2815" width="16.42578125" customWidth="1"/>
    <col min="2816" max="2816" width="4.42578125" customWidth="1"/>
    <col min="2817" max="2817" width="10" customWidth="1"/>
    <col min="2818" max="2818" width="6.140625" customWidth="1"/>
    <col min="2819" max="2819" width="5.7109375" customWidth="1"/>
    <col min="2820" max="2820" width="5.28515625" customWidth="1"/>
    <col min="2821" max="2821" width="5.140625" customWidth="1"/>
    <col min="2822" max="2822" width="5.42578125" customWidth="1"/>
    <col min="2823" max="2823" width="6.140625" customWidth="1"/>
    <col min="2824" max="2824" width="8.42578125" customWidth="1"/>
    <col min="2825" max="2825" width="8" customWidth="1"/>
    <col min="2826" max="2826" width="11" customWidth="1"/>
    <col min="2827" max="2827" width="8.140625" customWidth="1"/>
    <col min="3070" max="3070" width="4.7109375" customWidth="1"/>
    <col min="3071" max="3071" width="16.42578125" customWidth="1"/>
    <col min="3072" max="3072" width="4.42578125" customWidth="1"/>
    <col min="3073" max="3073" width="10" customWidth="1"/>
    <col min="3074" max="3074" width="6.140625" customWidth="1"/>
    <col min="3075" max="3075" width="5.7109375" customWidth="1"/>
    <col min="3076" max="3076" width="5.28515625" customWidth="1"/>
    <col min="3077" max="3077" width="5.140625" customWidth="1"/>
    <col min="3078" max="3078" width="5.42578125" customWidth="1"/>
    <col min="3079" max="3079" width="6.140625" customWidth="1"/>
    <col min="3080" max="3080" width="8.42578125" customWidth="1"/>
    <col min="3081" max="3081" width="8" customWidth="1"/>
    <col min="3082" max="3082" width="11" customWidth="1"/>
    <col min="3083" max="3083" width="8.140625" customWidth="1"/>
    <col min="3326" max="3326" width="4.7109375" customWidth="1"/>
    <col min="3327" max="3327" width="16.42578125" customWidth="1"/>
    <col min="3328" max="3328" width="4.42578125" customWidth="1"/>
    <col min="3329" max="3329" width="10" customWidth="1"/>
    <col min="3330" max="3330" width="6.140625" customWidth="1"/>
    <col min="3331" max="3331" width="5.7109375" customWidth="1"/>
    <col min="3332" max="3332" width="5.28515625" customWidth="1"/>
    <col min="3333" max="3333" width="5.140625" customWidth="1"/>
    <col min="3334" max="3334" width="5.42578125" customWidth="1"/>
    <col min="3335" max="3335" width="6.140625" customWidth="1"/>
    <col min="3336" max="3336" width="8.42578125" customWidth="1"/>
    <col min="3337" max="3337" width="8" customWidth="1"/>
    <col min="3338" max="3338" width="11" customWidth="1"/>
    <col min="3339" max="3339" width="8.140625" customWidth="1"/>
    <col min="3582" max="3582" width="4.7109375" customWidth="1"/>
    <col min="3583" max="3583" width="16.42578125" customWidth="1"/>
    <col min="3584" max="3584" width="4.42578125" customWidth="1"/>
    <col min="3585" max="3585" width="10" customWidth="1"/>
    <col min="3586" max="3586" width="6.140625" customWidth="1"/>
    <col min="3587" max="3587" width="5.7109375" customWidth="1"/>
    <col min="3588" max="3588" width="5.28515625" customWidth="1"/>
    <col min="3589" max="3589" width="5.140625" customWidth="1"/>
    <col min="3590" max="3590" width="5.42578125" customWidth="1"/>
    <col min="3591" max="3591" width="6.140625" customWidth="1"/>
    <col min="3592" max="3592" width="8.42578125" customWidth="1"/>
    <col min="3593" max="3593" width="8" customWidth="1"/>
    <col min="3594" max="3594" width="11" customWidth="1"/>
    <col min="3595" max="3595" width="8.140625" customWidth="1"/>
    <col min="3838" max="3838" width="4.7109375" customWidth="1"/>
    <col min="3839" max="3839" width="16.42578125" customWidth="1"/>
    <col min="3840" max="3840" width="4.42578125" customWidth="1"/>
    <col min="3841" max="3841" width="10" customWidth="1"/>
    <col min="3842" max="3842" width="6.140625" customWidth="1"/>
    <col min="3843" max="3843" width="5.7109375" customWidth="1"/>
    <col min="3844" max="3844" width="5.28515625" customWidth="1"/>
    <col min="3845" max="3845" width="5.140625" customWidth="1"/>
    <col min="3846" max="3846" width="5.42578125" customWidth="1"/>
    <col min="3847" max="3847" width="6.140625" customWidth="1"/>
    <col min="3848" max="3848" width="8.42578125" customWidth="1"/>
    <col min="3849" max="3849" width="8" customWidth="1"/>
    <col min="3850" max="3850" width="11" customWidth="1"/>
    <col min="3851" max="3851" width="8.140625" customWidth="1"/>
    <col min="4094" max="4094" width="4.7109375" customWidth="1"/>
    <col min="4095" max="4095" width="16.42578125" customWidth="1"/>
    <col min="4096" max="4096" width="4.42578125" customWidth="1"/>
    <col min="4097" max="4097" width="10" customWidth="1"/>
    <col min="4098" max="4098" width="6.140625" customWidth="1"/>
    <col min="4099" max="4099" width="5.7109375" customWidth="1"/>
    <col min="4100" max="4100" width="5.28515625" customWidth="1"/>
    <col min="4101" max="4101" width="5.140625" customWidth="1"/>
    <col min="4102" max="4102" width="5.42578125" customWidth="1"/>
    <col min="4103" max="4103" width="6.140625" customWidth="1"/>
    <col min="4104" max="4104" width="8.42578125" customWidth="1"/>
    <col min="4105" max="4105" width="8" customWidth="1"/>
    <col min="4106" max="4106" width="11" customWidth="1"/>
    <col min="4107" max="4107" width="8.140625" customWidth="1"/>
    <col min="4350" max="4350" width="4.7109375" customWidth="1"/>
    <col min="4351" max="4351" width="16.42578125" customWidth="1"/>
    <col min="4352" max="4352" width="4.42578125" customWidth="1"/>
    <col min="4353" max="4353" width="10" customWidth="1"/>
    <col min="4354" max="4354" width="6.140625" customWidth="1"/>
    <col min="4355" max="4355" width="5.7109375" customWidth="1"/>
    <col min="4356" max="4356" width="5.28515625" customWidth="1"/>
    <col min="4357" max="4357" width="5.140625" customWidth="1"/>
    <col min="4358" max="4358" width="5.42578125" customWidth="1"/>
    <col min="4359" max="4359" width="6.140625" customWidth="1"/>
    <col min="4360" max="4360" width="8.42578125" customWidth="1"/>
    <col min="4361" max="4361" width="8" customWidth="1"/>
    <col min="4362" max="4362" width="11" customWidth="1"/>
    <col min="4363" max="4363" width="8.140625" customWidth="1"/>
    <col min="4606" max="4606" width="4.7109375" customWidth="1"/>
    <col min="4607" max="4607" width="16.42578125" customWidth="1"/>
    <col min="4608" max="4608" width="4.42578125" customWidth="1"/>
    <col min="4609" max="4609" width="10" customWidth="1"/>
    <col min="4610" max="4610" width="6.140625" customWidth="1"/>
    <col min="4611" max="4611" width="5.7109375" customWidth="1"/>
    <col min="4612" max="4612" width="5.28515625" customWidth="1"/>
    <col min="4613" max="4613" width="5.140625" customWidth="1"/>
    <col min="4614" max="4614" width="5.42578125" customWidth="1"/>
    <col min="4615" max="4615" width="6.140625" customWidth="1"/>
    <col min="4616" max="4616" width="8.42578125" customWidth="1"/>
    <col min="4617" max="4617" width="8" customWidth="1"/>
    <col min="4618" max="4618" width="11" customWidth="1"/>
    <col min="4619" max="4619" width="8.140625" customWidth="1"/>
    <col min="4862" max="4862" width="4.7109375" customWidth="1"/>
    <col min="4863" max="4863" width="16.42578125" customWidth="1"/>
    <col min="4864" max="4864" width="4.42578125" customWidth="1"/>
    <col min="4865" max="4865" width="10" customWidth="1"/>
    <col min="4866" max="4866" width="6.140625" customWidth="1"/>
    <col min="4867" max="4867" width="5.7109375" customWidth="1"/>
    <col min="4868" max="4868" width="5.28515625" customWidth="1"/>
    <col min="4869" max="4869" width="5.140625" customWidth="1"/>
    <col min="4870" max="4870" width="5.42578125" customWidth="1"/>
    <col min="4871" max="4871" width="6.140625" customWidth="1"/>
    <col min="4872" max="4872" width="8.42578125" customWidth="1"/>
    <col min="4873" max="4873" width="8" customWidth="1"/>
    <col min="4874" max="4874" width="11" customWidth="1"/>
    <col min="4875" max="4875" width="8.140625" customWidth="1"/>
    <col min="5118" max="5118" width="4.7109375" customWidth="1"/>
    <col min="5119" max="5119" width="16.42578125" customWidth="1"/>
    <col min="5120" max="5120" width="4.42578125" customWidth="1"/>
    <col min="5121" max="5121" width="10" customWidth="1"/>
    <col min="5122" max="5122" width="6.140625" customWidth="1"/>
    <col min="5123" max="5123" width="5.7109375" customWidth="1"/>
    <col min="5124" max="5124" width="5.28515625" customWidth="1"/>
    <col min="5125" max="5125" width="5.140625" customWidth="1"/>
    <col min="5126" max="5126" width="5.42578125" customWidth="1"/>
    <col min="5127" max="5127" width="6.140625" customWidth="1"/>
    <col min="5128" max="5128" width="8.42578125" customWidth="1"/>
    <col min="5129" max="5129" width="8" customWidth="1"/>
    <col min="5130" max="5130" width="11" customWidth="1"/>
    <col min="5131" max="5131" width="8.140625" customWidth="1"/>
    <col min="5374" max="5374" width="4.7109375" customWidth="1"/>
    <col min="5375" max="5375" width="16.42578125" customWidth="1"/>
    <col min="5376" max="5376" width="4.42578125" customWidth="1"/>
    <col min="5377" max="5377" width="10" customWidth="1"/>
    <col min="5378" max="5378" width="6.140625" customWidth="1"/>
    <col min="5379" max="5379" width="5.7109375" customWidth="1"/>
    <col min="5380" max="5380" width="5.28515625" customWidth="1"/>
    <col min="5381" max="5381" width="5.140625" customWidth="1"/>
    <col min="5382" max="5382" width="5.42578125" customWidth="1"/>
    <col min="5383" max="5383" width="6.140625" customWidth="1"/>
    <col min="5384" max="5384" width="8.42578125" customWidth="1"/>
    <col min="5385" max="5385" width="8" customWidth="1"/>
    <col min="5386" max="5386" width="11" customWidth="1"/>
    <col min="5387" max="5387" width="8.140625" customWidth="1"/>
    <col min="5630" max="5630" width="4.7109375" customWidth="1"/>
    <col min="5631" max="5631" width="16.42578125" customWidth="1"/>
    <col min="5632" max="5632" width="4.42578125" customWidth="1"/>
    <col min="5633" max="5633" width="10" customWidth="1"/>
    <col min="5634" max="5634" width="6.140625" customWidth="1"/>
    <col min="5635" max="5635" width="5.7109375" customWidth="1"/>
    <col min="5636" max="5636" width="5.28515625" customWidth="1"/>
    <col min="5637" max="5637" width="5.140625" customWidth="1"/>
    <col min="5638" max="5638" width="5.42578125" customWidth="1"/>
    <col min="5639" max="5639" width="6.140625" customWidth="1"/>
    <col min="5640" max="5640" width="8.42578125" customWidth="1"/>
    <col min="5641" max="5641" width="8" customWidth="1"/>
    <col min="5642" max="5642" width="11" customWidth="1"/>
    <col min="5643" max="5643" width="8.140625" customWidth="1"/>
    <col min="5886" max="5886" width="4.7109375" customWidth="1"/>
    <col min="5887" max="5887" width="16.42578125" customWidth="1"/>
    <col min="5888" max="5888" width="4.42578125" customWidth="1"/>
    <col min="5889" max="5889" width="10" customWidth="1"/>
    <col min="5890" max="5890" width="6.140625" customWidth="1"/>
    <col min="5891" max="5891" width="5.7109375" customWidth="1"/>
    <col min="5892" max="5892" width="5.28515625" customWidth="1"/>
    <col min="5893" max="5893" width="5.140625" customWidth="1"/>
    <col min="5894" max="5894" width="5.42578125" customWidth="1"/>
    <col min="5895" max="5895" width="6.140625" customWidth="1"/>
    <col min="5896" max="5896" width="8.42578125" customWidth="1"/>
    <col min="5897" max="5897" width="8" customWidth="1"/>
    <col min="5898" max="5898" width="11" customWidth="1"/>
    <col min="5899" max="5899" width="8.140625" customWidth="1"/>
    <col min="6142" max="6142" width="4.7109375" customWidth="1"/>
    <col min="6143" max="6143" width="16.42578125" customWidth="1"/>
    <col min="6144" max="6144" width="4.42578125" customWidth="1"/>
    <col min="6145" max="6145" width="10" customWidth="1"/>
    <col min="6146" max="6146" width="6.140625" customWidth="1"/>
    <col min="6147" max="6147" width="5.7109375" customWidth="1"/>
    <col min="6148" max="6148" width="5.28515625" customWidth="1"/>
    <col min="6149" max="6149" width="5.140625" customWidth="1"/>
    <col min="6150" max="6150" width="5.42578125" customWidth="1"/>
    <col min="6151" max="6151" width="6.140625" customWidth="1"/>
    <col min="6152" max="6152" width="8.42578125" customWidth="1"/>
    <col min="6153" max="6153" width="8" customWidth="1"/>
    <col min="6154" max="6154" width="11" customWidth="1"/>
    <col min="6155" max="6155" width="8.140625" customWidth="1"/>
    <col min="6398" max="6398" width="4.7109375" customWidth="1"/>
    <col min="6399" max="6399" width="16.42578125" customWidth="1"/>
    <col min="6400" max="6400" width="4.42578125" customWidth="1"/>
    <col min="6401" max="6401" width="10" customWidth="1"/>
    <col min="6402" max="6402" width="6.140625" customWidth="1"/>
    <col min="6403" max="6403" width="5.7109375" customWidth="1"/>
    <col min="6404" max="6404" width="5.28515625" customWidth="1"/>
    <col min="6405" max="6405" width="5.140625" customWidth="1"/>
    <col min="6406" max="6406" width="5.42578125" customWidth="1"/>
    <col min="6407" max="6407" width="6.140625" customWidth="1"/>
    <col min="6408" max="6408" width="8.42578125" customWidth="1"/>
    <col min="6409" max="6409" width="8" customWidth="1"/>
    <col min="6410" max="6410" width="11" customWidth="1"/>
    <col min="6411" max="6411" width="8.140625" customWidth="1"/>
    <col min="6654" max="6654" width="4.7109375" customWidth="1"/>
    <col min="6655" max="6655" width="16.42578125" customWidth="1"/>
    <col min="6656" max="6656" width="4.42578125" customWidth="1"/>
    <col min="6657" max="6657" width="10" customWidth="1"/>
    <col min="6658" max="6658" width="6.140625" customWidth="1"/>
    <col min="6659" max="6659" width="5.7109375" customWidth="1"/>
    <col min="6660" max="6660" width="5.28515625" customWidth="1"/>
    <col min="6661" max="6661" width="5.140625" customWidth="1"/>
    <col min="6662" max="6662" width="5.42578125" customWidth="1"/>
    <col min="6663" max="6663" width="6.140625" customWidth="1"/>
    <col min="6664" max="6664" width="8.42578125" customWidth="1"/>
    <col min="6665" max="6665" width="8" customWidth="1"/>
    <col min="6666" max="6666" width="11" customWidth="1"/>
    <col min="6667" max="6667" width="8.140625" customWidth="1"/>
    <col min="6910" max="6910" width="4.7109375" customWidth="1"/>
    <col min="6911" max="6911" width="16.42578125" customWidth="1"/>
    <col min="6912" max="6912" width="4.42578125" customWidth="1"/>
    <col min="6913" max="6913" width="10" customWidth="1"/>
    <col min="6914" max="6914" width="6.140625" customWidth="1"/>
    <col min="6915" max="6915" width="5.7109375" customWidth="1"/>
    <col min="6916" max="6916" width="5.28515625" customWidth="1"/>
    <col min="6917" max="6917" width="5.140625" customWidth="1"/>
    <col min="6918" max="6918" width="5.42578125" customWidth="1"/>
    <col min="6919" max="6919" width="6.140625" customWidth="1"/>
    <col min="6920" max="6920" width="8.42578125" customWidth="1"/>
    <col min="6921" max="6921" width="8" customWidth="1"/>
    <col min="6922" max="6922" width="11" customWidth="1"/>
    <col min="6923" max="6923" width="8.140625" customWidth="1"/>
    <col min="7166" max="7166" width="4.7109375" customWidth="1"/>
    <col min="7167" max="7167" width="16.42578125" customWidth="1"/>
    <col min="7168" max="7168" width="4.42578125" customWidth="1"/>
    <col min="7169" max="7169" width="10" customWidth="1"/>
    <col min="7170" max="7170" width="6.140625" customWidth="1"/>
    <col min="7171" max="7171" width="5.7109375" customWidth="1"/>
    <col min="7172" max="7172" width="5.28515625" customWidth="1"/>
    <col min="7173" max="7173" width="5.140625" customWidth="1"/>
    <col min="7174" max="7174" width="5.42578125" customWidth="1"/>
    <col min="7175" max="7175" width="6.140625" customWidth="1"/>
    <col min="7176" max="7176" width="8.42578125" customWidth="1"/>
    <col min="7177" max="7177" width="8" customWidth="1"/>
    <col min="7178" max="7178" width="11" customWidth="1"/>
    <col min="7179" max="7179" width="8.140625" customWidth="1"/>
    <col min="7422" max="7422" width="4.7109375" customWidth="1"/>
    <col min="7423" max="7423" width="16.42578125" customWidth="1"/>
    <col min="7424" max="7424" width="4.42578125" customWidth="1"/>
    <col min="7425" max="7425" width="10" customWidth="1"/>
    <col min="7426" max="7426" width="6.140625" customWidth="1"/>
    <col min="7427" max="7427" width="5.7109375" customWidth="1"/>
    <col min="7428" max="7428" width="5.28515625" customWidth="1"/>
    <col min="7429" max="7429" width="5.140625" customWidth="1"/>
    <col min="7430" max="7430" width="5.42578125" customWidth="1"/>
    <col min="7431" max="7431" width="6.140625" customWidth="1"/>
    <col min="7432" max="7432" width="8.42578125" customWidth="1"/>
    <col min="7433" max="7433" width="8" customWidth="1"/>
    <col min="7434" max="7434" width="11" customWidth="1"/>
    <col min="7435" max="7435" width="8.140625" customWidth="1"/>
    <col min="7678" max="7678" width="4.7109375" customWidth="1"/>
    <col min="7679" max="7679" width="16.42578125" customWidth="1"/>
    <col min="7680" max="7680" width="4.42578125" customWidth="1"/>
    <col min="7681" max="7681" width="10" customWidth="1"/>
    <col min="7682" max="7682" width="6.140625" customWidth="1"/>
    <col min="7683" max="7683" width="5.7109375" customWidth="1"/>
    <col min="7684" max="7684" width="5.28515625" customWidth="1"/>
    <col min="7685" max="7685" width="5.140625" customWidth="1"/>
    <col min="7686" max="7686" width="5.42578125" customWidth="1"/>
    <col min="7687" max="7687" width="6.140625" customWidth="1"/>
    <col min="7688" max="7688" width="8.42578125" customWidth="1"/>
    <col min="7689" max="7689" width="8" customWidth="1"/>
    <col min="7690" max="7690" width="11" customWidth="1"/>
    <col min="7691" max="7691" width="8.140625" customWidth="1"/>
    <col min="7934" max="7934" width="4.7109375" customWidth="1"/>
    <col min="7935" max="7935" width="16.42578125" customWidth="1"/>
    <col min="7936" max="7936" width="4.42578125" customWidth="1"/>
    <col min="7937" max="7937" width="10" customWidth="1"/>
    <col min="7938" max="7938" width="6.140625" customWidth="1"/>
    <col min="7939" max="7939" width="5.7109375" customWidth="1"/>
    <col min="7940" max="7940" width="5.28515625" customWidth="1"/>
    <col min="7941" max="7941" width="5.140625" customWidth="1"/>
    <col min="7942" max="7942" width="5.42578125" customWidth="1"/>
    <col min="7943" max="7943" width="6.140625" customWidth="1"/>
    <col min="7944" max="7944" width="8.42578125" customWidth="1"/>
    <col min="7945" max="7945" width="8" customWidth="1"/>
    <col min="7946" max="7946" width="11" customWidth="1"/>
    <col min="7947" max="7947" width="8.140625" customWidth="1"/>
    <col min="8190" max="8190" width="4.7109375" customWidth="1"/>
    <col min="8191" max="8191" width="16.42578125" customWidth="1"/>
    <col min="8192" max="8192" width="4.42578125" customWidth="1"/>
    <col min="8193" max="8193" width="10" customWidth="1"/>
    <col min="8194" max="8194" width="6.140625" customWidth="1"/>
    <col min="8195" max="8195" width="5.7109375" customWidth="1"/>
    <col min="8196" max="8196" width="5.28515625" customWidth="1"/>
    <col min="8197" max="8197" width="5.140625" customWidth="1"/>
    <col min="8198" max="8198" width="5.42578125" customWidth="1"/>
    <col min="8199" max="8199" width="6.140625" customWidth="1"/>
    <col min="8200" max="8200" width="8.42578125" customWidth="1"/>
    <col min="8201" max="8201" width="8" customWidth="1"/>
    <col min="8202" max="8202" width="11" customWidth="1"/>
    <col min="8203" max="8203" width="8.140625" customWidth="1"/>
    <col min="8446" max="8446" width="4.7109375" customWidth="1"/>
    <col min="8447" max="8447" width="16.42578125" customWidth="1"/>
    <col min="8448" max="8448" width="4.42578125" customWidth="1"/>
    <col min="8449" max="8449" width="10" customWidth="1"/>
    <col min="8450" max="8450" width="6.140625" customWidth="1"/>
    <col min="8451" max="8451" width="5.7109375" customWidth="1"/>
    <col min="8452" max="8452" width="5.28515625" customWidth="1"/>
    <col min="8453" max="8453" width="5.140625" customWidth="1"/>
    <col min="8454" max="8454" width="5.42578125" customWidth="1"/>
    <col min="8455" max="8455" width="6.140625" customWidth="1"/>
    <col min="8456" max="8456" width="8.42578125" customWidth="1"/>
    <col min="8457" max="8457" width="8" customWidth="1"/>
    <col min="8458" max="8458" width="11" customWidth="1"/>
    <col min="8459" max="8459" width="8.140625" customWidth="1"/>
    <col min="8702" max="8702" width="4.7109375" customWidth="1"/>
    <col min="8703" max="8703" width="16.42578125" customWidth="1"/>
    <col min="8704" max="8704" width="4.42578125" customWidth="1"/>
    <col min="8705" max="8705" width="10" customWidth="1"/>
    <col min="8706" max="8706" width="6.140625" customWidth="1"/>
    <col min="8707" max="8707" width="5.7109375" customWidth="1"/>
    <col min="8708" max="8708" width="5.28515625" customWidth="1"/>
    <col min="8709" max="8709" width="5.140625" customWidth="1"/>
    <col min="8710" max="8710" width="5.42578125" customWidth="1"/>
    <col min="8711" max="8711" width="6.140625" customWidth="1"/>
    <col min="8712" max="8712" width="8.42578125" customWidth="1"/>
    <col min="8713" max="8713" width="8" customWidth="1"/>
    <col min="8714" max="8714" width="11" customWidth="1"/>
    <col min="8715" max="8715" width="8.140625" customWidth="1"/>
    <col min="8958" max="8958" width="4.7109375" customWidth="1"/>
    <col min="8959" max="8959" width="16.42578125" customWidth="1"/>
    <col min="8960" max="8960" width="4.42578125" customWidth="1"/>
    <col min="8961" max="8961" width="10" customWidth="1"/>
    <col min="8962" max="8962" width="6.140625" customWidth="1"/>
    <col min="8963" max="8963" width="5.7109375" customWidth="1"/>
    <col min="8964" max="8964" width="5.28515625" customWidth="1"/>
    <col min="8965" max="8965" width="5.140625" customWidth="1"/>
    <col min="8966" max="8966" width="5.42578125" customWidth="1"/>
    <col min="8967" max="8967" width="6.140625" customWidth="1"/>
    <col min="8968" max="8968" width="8.42578125" customWidth="1"/>
    <col min="8969" max="8969" width="8" customWidth="1"/>
    <col min="8970" max="8970" width="11" customWidth="1"/>
    <col min="8971" max="8971" width="8.140625" customWidth="1"/>
    <col min="9214" max="9214" width="4.7109375" customWidth="1"/>
    <col min="9215" max="9215" width="16.42578125" customWidth="1"/>
    <col min="9216" max="9216" width="4.42578125" customWidth="1"/>
    <col min="9217" max="9217" width="10" customWidth="1"/>
    <col min="9218" max="9218" width="6.140625" customWidth="1"/>
    <col min="9219" max="9219" width="5.7109375" customWidth="1"/>
    <col min="9220" max="9220" width="5.28515625" customWidth="1"/>
    <col min="9221" max="9221" width="5.140625" customWidth="1"/>
    <col min="9222" max="9222" width="5.42578125" customWidth="1"/>
    <col min="9223" max="9223" width="6.140625" customWidth="1"/>
    <col min="9224" max="9224" width="8.42578125" customWidth="1"/>
    <col min="9225" max="9225" width="8" customWidth="1"/>
    <col min="9226" max="9226" width="11" customWidth="1"/>
    <col min="9227" max="9227" width="8.140625" customWidth="1"/>
    <col min="9470" max="9470" width="4.7109375" customWidth="1"/>
    <col min="9471" max="9471" width="16.42578125" customWidth="1"/>
    <col min="9472" max="9472" width="4.42578125" customWidth="1"/>
    <col min="9473" max="9473" width="10" customWidth="1"/>
    <col min="9474" max="9474" width="6.140625" customWidth="1"/>
    <col min="9475" max="9475" width="5.7109375" customWidth="1"/>
    <col min="9476" max="9476" width="5.28515625" customWidth="1"/>
    <col min="9477" max="9477" width="5.140625" customWidth="1"/>
    <col min="9478" max="9478" width="5.42578125" customWidth="1"/>
    <col min="9479" max="9479" width="6.140625" customWidth="1"/>
    <col min="9480" max="9480" width="8.42578125" customWidth="1"/>
    <col min="9481" max="9481" width="8" customWidth="1"/>
    <col min="9482" max="9482" width="11" customWidth="1"/>
    <col min="9483" max="9483" width="8.140625" customWidth="1"/>
    <col min="9726" max="9726" width="4.7109375" customWidth="1"/>
    <col min="9727" max="9727" width="16.42578125" customWidth="1"/>
    <col min="9728" max="9728" width="4.42578125" customWidth="1"/>
    <col min="9729" max="9729" width="10" customWidth="1"/>
    <col min="9730" max="9730" width="6.140625" customWidth="1"/>
    <col min="9731" max="9731" width="5.7109375" customWidth="1"/>
    <col min="9732" max="9732" width="5.28515625" customWidth="1"/>
    <col min="9733" max="9733" width="5.140625" customWidth="1"/>
    <col min="9734" max="9734" width="5.42578125" customWidth="1"/>
    <col min="9735" max="9735" width="6.140625" customWidth="1"/>
    <col min="9736" max="9736" width="8.42578125" customWidth="1"/>
    <col min="9737" max="9737" width="8" customWidth="1"/>
    <col min="9738" max="9738" width="11" customWidth="1"/>
    <col min="9739" max="9739" width="8.140625" customWidth="1"/>
    <col min="9982" max="9982" width="4.7109375" customWidth="1"/>
    <col min="9983" max="9983" width="16.42578125" customWidth="1"/>
    <col min="9984" max="9984" width="4.42578125" customWidth="1"/>
    <col min="9985" max="9985" width="10" customWidth="1"/>
    <col min="9986" max="9986" width="6.140625" customWidth="1"/>
    <col min="9987" max="9987" width="5.7109375" customWidth="1"/>
    <col min="9988" max="9988" width="5.28515625" customWidth="1"/>
    <col min="9989" max="9989" width="5.140625" customWidth="1"/>
    <col min="9990" max="9990" width="5.42578125" customWidth="1"/>
    <col min="9991" max="9991" width="6.140625" customWidth="1"/>
    <col min="9992" max="9992" width="8.42578125" customWidth="1"/>
    <col min="9993" max="9993" width="8" customWidth="1"/>
    <col min="9994" max="9994" width="11" customWidth="1"/>
    <col min="9995" max="9995" width="8.140625" customWidth="1"/>
    <col min="10238" max="10238" width="4.7109375" customWidth="1"/>
    <col min="10239" max="10239" width="16.42578125" customWidth="1"/>
    <col min="10240" max="10240" width="4.42578125" customWidth="1"/>
    <col min="10241" max="10241" width="10" customWidth="1"/>
    <col min="10242" max="10242" width="6.140625" customWidth="1"/>
    <col min="10243" max="10243" width="5.7109375" customWidth="1"/>
    <col min="10244" max="10244" width="5.28515625" customWidth="1"/>
    <col min="10245" max="10245" width="5.140625" customWidth="1"/>
    <col min="10246" max="10246" width="5.42578125" customWidth="1"/>
    <col min="10247" max="10247" width="6.140625" customWidth="1"/>
    <col min="10248" max="10248" width="8.42578125" customWidth="1"/>
    <col min="10249" max="10249" width="8" customWidth="1"/>
    <col min="10250" max="10250" width="11" customWidth="1"/>
    <col min="10251" max="10251" width="8.140625" customWidth="1"/>
    <col min="10494" max="10494" width="4.7109375" customWidth="1"/>
    <col min="10495" max="10495" width="16.42578125" customWidth="1"/>
    <col min="10496" max="10496" width="4.42578125" customWidth="1"/>
    <col min="10497" max="10497" width="10" customWidth="1"/>
    <col min="10498" max="10498" width="6.140625" customWidth="1"/>
    <col min="10499" max="10499" width="5.7109375" customWidth="1"/>
    <col min="10500" max="10500" width="5.28515625" customWidth="1"/>
    <col min="10501" max="10501" width="5.140625" customWidth="1"/>
    <col min="10502" max="10502" width="5.42578125" customWidth="1"/>
    <col min="10503" max="10503" width="6.140625" customWidth="1"/>
    <col min="10504" max="10504" width="8.42578125" customWidth="1"/>
    <col min="10505" max="10505" width="8" customWidth="1"/>
    <col min="10506" max="10506" width="11" customWidth="1"/>
    <col min="10507" max="10507" width="8.140625" customWidth="1"/>
    <col min="10750" max="10750" width="4.7109375" customWidth="1"/>
    <col min="10751" max="10751" width="16.42578125" customWidth="1"/>
    <col min="10752" max="10752" width="4.42578125" customWidth="1"/>
    <col min="10753" max="10753" width="10" customWidth="1"/>
    <col min="10754" max="10754" width="6.140625" customWidth="1"/>
    <col min="10755" max="10755" width="5.7109375" customWidth="1"/>
    <col min="10756" max="10756" width="5.28515625" customWidth="1"/>
    <col min="10757" max="10757" width="5.140625" customWidth="1"/>
    <col min="10758" max="10758" width="5.42578125" customWidth="1"/>
    <col min="10759" max="10759" width="6.140625" customWidth="1"/>
    <col min="10760" max="10760" width="8.42578125" customWidth="1"/>
    <col min="10761" max="10761" width="8" customWidth="1"/>
    <col min="10762" max="10762" width="11" customWidth="1"/>
    <col min="10763" max="10763" width="8.140625" customWidth="1"/>
    <col min="11006" max="11006" width="4.7109375" customWidth="1"/>
    <col min="11007" max="11007" width="16.42578125" customWidth="1"/>
    <col min="11008" max="11008" width="4.42578125" customWidth="1"/>
    <col min="11009" max="11009" width="10" customWidth="1"/>
    <col min="11010" max="11010" width="6.140625" customWidth="1"/>
    <col min="11011" max="11011" width="5.7109375" customWidth="1"/>
    <col min="11012" max="11012" width="5.28515625" customWidth="1"/>
    <col min="11013" max="11013" width="5.140625" customWidth="1"/>
    <col min="11014" max="11014" width="5.42578125" customWidth="1"/>
    <col min="11015" max="11015" width="6.140625" customWidth="1"/>
    <col min="11016" max="11016" width="8.42578125" customWidth="1"/>
    <col min="11017" max="11017" width="8" customWidth="1"/>
    <col min="11018" max="11018" width="11" customWidth="1"/>
    <col min="11019" max="11019" width="8.140625" customWidth="1"/>
    <col min="11262" max="11262" width="4.7109375" customWidth="1"/>
    <col min="11263" max="11263" width="16.42578125" customWidth="1"/>
    <col min="11264" max="11264" width="4.42578125" customWidth="1"/>
    <col min="11265" max="11265" width="10" customWidth="1"/>
    <col min="11266" max="11266" width="6.140625" customWidth="1"/>
    <col min="11267" max="11267" width="5.7109375" customWidth="1"/>
    <col min="11268" max="11268" width="5.28515625" customWidth="1"/>
    <col min="11269" max="11269" width="5.140625" customWidth="1"/>
    <col min="11270" max="11270" width="5.42578125" customWidth="1"/>
    <col min="11271" max="11271" width="6.140625" customWidth="1"/>
    <col min="11272" max="11272" width="8.42578125" customWidth="1"/>
    <col min="11273" max="11273" width="8" customWidth="1"/>
    <col min="11274" max="11274" width="11" customWidth="1"/>
    <col min="11275" max="11275" width="8.140625" customWidth="1"/>
    <col min="11518" max="11518" width="4.7109375" customWidth="1"/>
    <col min="11519" max="11519" width="16.42578125" customWidth="1"/>
    <col min="11520" max="11520" width="4.42578125" customWidth="1"/>
    <col min="11521" max="11521" width="10" customWidth="1"/>
    <col min="11522" max="11522" width="6.140625" customWidth="1"/>
    <col min="11523" max="11523" width="5.7109375" customWidth="1"/>
    <col min="11524" max="11524" width="5.28515625" customWidth="1"/>
    <col min="11525" max="11525" width="5.140625" customWidth="1"/>
    <col min="11526" max="11526" width="5.42578125" customWidth="1"/>
    <col min="11527" max="11527" width="6.140625" customWidth="1"/>
    <col min="11528" max="11528" width="8.42578125" customWidth="1"/>
    <col min="11529" max="11529" width="8" customWidth="1"/>
    <col min="11530" max="11530" width="11" customWidth="1"/>
    <col min="11531" max="11531" width="8.140625" customWidth="1"/>
    <col min="11774" max="11774" width="4.7109375" customWidth="1"/>
    <col min="11775" max="11775" width="16.42578125" customWidth="1"/>
    <col min="11776" max="11776" width="4.42578125" customWidth="1"/>
    <col min="11777" max="11777" width="10" customWidth="1"/>
    <col min="11778" max="11778" width="6.140625" customWidth="1"/>
    <col min="11779" max="11779" width="5.7109375" customWidth="1"/>
    <col min="11780" max="11780" width="5.28515625" customWidth="1"/>
    <col min="11781" max="11781" width="5.140625" customWidth="1"/>
    <col min="11782" max="11782" width="5.42578125" customWidth="1"/>
    <col min="11783" max="11783" width="6.140625" customWidth="1"/>
    <col min="11784" max="11784" width="8.42578125" customWidth="1"/>
    <col min="11785" max="11785" width="8" customWidth="1"/>
    <col min="11786" max="11786" width="11" customWidth="1"/>
    <col min="11787" max="11787" width="8.140625" customWidth="1"/>
    <col min="12030" max="12030" width="4.7109375" customWidth="1"/>
    <col min="12031" max="12031" width="16.42578125" customWidth="1"/>
    <col min="12032" max="12032" width="4.42578125" customWidth="1"/>
    <col min="12033" max="12033" width="10" customWidth="1"/>
    <col min="12034" max="12034" width="6.140625" customWidth="1"/>
    <col min="12035" max="12035" width="5.7109375" customWidth="1"/>
    <col min="12036" max="12036" width="5.28515625" customWidth="1"/>
    <col min="12037" max="12037" width="5.140625" customWidth="1"/>
    <col min="12038" max="12038" width="5.42578125" customWidth="1"/>
    <col min="12039" max="12039" width="6.140625" customWidth="1"/>
    <col min="12040" max="12040" width="8.42578125" customWidth="1"/>
    <col min="12041" max="12041" width="8" customWidth="1"/>
    <col min="12042" max="12042" width="11" customWidth="1"/>
    <col min="12043" max="12043" width="8.140625" customWidth="1"/>
    <col min="12286" max="12286" width="4.7109375" customWidth="1"/>
    <col min="12287" max="12287" width="16.42578125" customWidth="1"/>
    <col min="12288" max="12288" width="4.42578125" customWidth="1"/>
    <col min="12289" max="12289" width="10" customWidth="1"/>
    <col min="12290" max="12290" width="6.140625" customWidth="1"/>
    <col min="12291" max="12291" width="5.7109375" customWidth="1"/>
    <col min="12292" max="12292" width="5.28515625" customWidth="1"/>
    <col min="12293" max="12293" width="5.140625" customWidth="1"/>
    <col min="12294" max="12294" width="5.42578125" customWidth="1"/>
    <col min="12295" max="12295" width="6.140625" customWidth="1"/>
    <col min="12296" max="12296" width="8.42578125" customWidth="1"/>
    <col min="12297" max="12297" width="8" customWidth="1"/>
    <col min="12298" max="12298" width="11" customWidth="1"/>
    <col min="12299" max="12299" width="8.140625" customWidth="1"/>
    <col min="12542" max="12542" width="4.7109375" customWidth="1"/>
    <col min="12543" max="12543" width="16.42578125" customWidth="1"/>
    <col min="12544" max="12544" width="4.42578125" customWidth="1"/>
    <col min="12545" max="12545" width="10" customWidth="1"/>
    <col min="12546" max="12546" width="6.140625" customWidth="1"/>
    <col min="12547" max="12547" width="5.7109375" customWidth="1"/>
    <col min="12548" max="12548" width="5.28515625" customWidth="1"/>
    <col min="12549" max="12549" width="5.140625" customWidth="1"/>
    <col min="12550" max="12550" width="5.42578125" customWidth="1"/>
    <col min="12551" max="12551" width="6.140625" customWidth="1"/>
    <col min="12552" max="12552" width="8.42578125" customWidth="1"/>
    <col min="12553" max="12553" width="8" customWidth="1"/>
    <col min="12554" max="12554" width="11" customWidth="1"/>
    <col min="12555" max="12555" width="8.140625" customWidth="1"/>
    <col min="12798" max="12798" width="4.7109375" customWidth="1"/>
    <col min="12799" max="12799" width="16.42578125" customWidth="1"/>
    <col min="12800" max="12800" width="4.42578125" customWidth="1"/>
    <col min="12801" max="12801" width="10" customWidth="1"/>
    <col min="12802" max="12802" width="6.140625" customWidth="1"/>
    <col min="12803" max="12803" width="5.7109375" customWidth="1"/>
    <col min="12804" max="12804" width="5.28515625" customWidth="1"/>
    <col min="12805" max="12805" width="5.140625" customWidth="1"/>
    <col min="12806" max="12806" width="5.42578125" customWidth="1"/>
    <col min="12807" max="12807" width="6.140625" customWidth="1"/>
    <col min="12808" max="12808" width="8.42578125" customWidth="1"/>
    <col min="12809" max="12809" width="8" customWidth="1"/>
    <col min="12810" max="12810" width="11" customWidth="1"/>
    <col min="12811" max="12811" width="8.140625" customWidth="1"/>
    <col min="13054" max="13054" width="4.7109375" customWidth="1"/>
    <col min="13055" max="13055" width="16.42578125" customWidth="1"/>
    <col min="13056" max="13056" width="4.42578125" customWidth="1"/>
    <col min="13057" max="13057" width="10" customWidth="1"/>
    <col min="13058" max="13058" width="6.140625" customWidth="1"/>
    <col min="13059" max="13059" width="5.7109375" customWidth="1"/>
    <col min="13060" max="13060" width="5.28515625" customWidth="1"/>
    <col min="13061" max="13061" width="5.140625" customWidth="1"/>
    <col min="13062" max="13062" width="5.42578125" customWidth="1"/>
    <col min="13063" max="13063" width="6.140625" customWidth="1"/>
    <col min="13064" max="13064" width="8.42578125" customWidth="1"/>
    <col min="13065" max="13065" width="8" customWidth="1"/>
    <col min="13066" max="13066" width="11" customWidth="1"/>
    <col min="13067" max="13067" width="8.140625" customWidth="1"/>
    <col min="13310" max="13310" width="4.7109375" customWidth="1"/>
    <col min="13311" max="13311" width="16.42578125" customWidth="1"/>
    <col min="13312" max="13312" width="4.42578125" customWidth="1"/>
    <col min="13313" max="13313" width="10" customWidth="1"/>
    <col min="13314" max="13314" width="6.140625" customWidth="1"/>
    <col min="13315" max="13315" width="5.7109375" customWidth="1"/>
    <col min="13316" max="13316" width="5.28515625" customWidth="1"/>
    <col min="13317" max="13317" width="5.140625" customWidth="1"/>
    <col min="13318" max="13318" width="5.42578125" customWidth="1"/>
    <col min="13319" max="13319" width="6.140625" customWidth="1"/>
    <col min="13320" max="13320" width="8.42578125" customWidth="1"/>
    <col min="13321" max="13321" width="8" customWidth="1"/>
    <col min="13322" max="13322" width="11" customWidth="1"/>
    <col min="13323" max="13323" width="8.140625" customWidth="1"/>
    <col min="13566" max="13566" width="4.7109375" customWidth="1"/>
    <col min="13567" max="13567" width="16.42578125" customWidth="1"/>
    <col min="13568" max="13568" width="4.42578125" customWidth="1"/>
    <col min="13569" max="13569" width="10" customWidth="1"/>
    <col min="13570" max="13570" width="6.140625" customWidth="1"/>
    <col min="13571" max="13571" width="5.7109375" customWidth="1"/>
    <col min="13572" max="13572" width="5.28515625" customWidth="1"/>
    <col min="13573" max="13573" width="5.140625" customWidth="1"/>
    <col min="13574" max="13574" width="5.42578125" customWidth="1"/>
    <col min="13575" max="13575" width="6.140625" customWidth="1"/>
    <col min="13576" max="13576" width="8.42578125" customWidth="1"/>
    <col min="13577" max="13577" width="8" customWidth="1"/>
    <col min="13578" max="13578" width="11" customWidth="1"/>
    <col min="13579" max="13579" width="8.140625" customWidth="1"/>
    <col min="13822" max="13822" width="4.7109375" customWidth="1"/>
    <col min="13823" max="13823" width="16.42578125" customWidth="1"/>
    <col min="13824" max="13824" width="4.42578125" customWidth="1"/>
    <col min="13825" max="13825" width="10" customWidth="1"/>
    <col min="13826" max="13826" width="6.140625" customWidth="1"/>
    <col min="13827" max="13827" width="5.7109375" customWidth="1"/>
    <col min="13828" max="13828" width="5.28515625" customWidth="1"/>
    <col min="13829" max="13829" width="5.140625" customWidth="1"/>
    <col min="13830" max="13830" width="5.42578125" customWidth="1"/>
    <col min="13831" max="13831" width="6.140625" customWidth="1"/>
    <col min="13832" max="13832" width="8.42578125" customWidth="1"/>
    <col min="13833" max="13833" width="8" customWidth="1"/>
    <col min="13834" max="13834" width="11" customWidth="1"/>
    <col min="13835" max="13835" width="8.140625" customWidth="1"/>
    <col min="14078" max="14078" width="4.7109375" customWidth="1"/>
    <col min="14079" max="14079" width="16.42578125" customWidth="1"/>
    <col min="14080" max="14080" width="4.42578125" customWidth="1"/>
    <col min="14081" max="14081" width="10" customWidth="1"/>
    <col min="14082" max="14082" width="6.140625" customWidth="1"/>
    <col min="14083" max="14083" width="5.7109375" customWidth="1"/>
    <col min="14084" max="14084" width="5.28515625" customWidth="1"/>
    <col min="14085" max="14085" width="5.140625" customWidth="1"/>
    <col min="14086" max="14086" width="5.42578125" customWidth="1"/>
    <col min="14087" max="14087" width="6.140625" customWidth="1"/>
    <col min="14088" max="14088" width="8.42578125" customWidth="1"/>
    <col min="14089" max="14089" width="8" customWidth="1"/>
    <col min="14090" max="14090" width="11" customWidth="1"/>
    <col min="14091" max="14091" width="8.140625" customWidth="1"/>
    <col min="14334" max="14334" width="4.7109375" customWidth="1"/>
    <col min="14335" max="14335" width="16.42578125" customWidth="1"/>
    <col min="14336" max="14336" width="4.42578125" customWidth="1"/>
    <col min="14337" max="14337" width="10" customWidth="1"/>
    <col min="14338" max="14338" width="6.140625" customWidth="1"/>
    <col min="14339" max="14339" width="5.7109375" customWidth="1"/>
    <col min="14340" max="14340" width="5.28515625" customWidth="1"/>
    <col min="14341" max="14341" width="5.140625" customWidth="1"/>
    <col min="14342" max="14342" width="5.42578125" customWidth="1"/>
    <col min="14343" max="14343" width="6.140625" customWidth="1"/>
    <col min="14344" max="14344" width="8.42578125" customWidth="1"/>
    <col min="14345" max="14345" width="8" customWidth="1"/>
    <col min="14346" max="14346" width="11" customWidth="1"/>
    <col min="14347" max="14347" width="8.140625" customWidth="1"/>
    <col min="14590" max="14590" width="4.7109375" customWidth="1"/>
    <col min="14591" max="14591" width="16.42578125" customWidth="1"/>
    <col min="14592" max="14592" width="4.42578125" customWidth="1"/>
    <col min="14593" max="14593" width="10" customWidth="1"/>
    <col min="14594" max="14594" width="6.140625" customWidth="1"/>
    <col min="14595" max="14595" width="5.7109375" customWidth="1"/>
    <col min="14596" max="14596" width="5.28515625" customWidth="1"/>
    <col min="14597" max="14597" width="5.140625" customWidth="1"/>
    <col min="14598" max="14598" width="5.42578125" customWidth="1"/>
    <col min="14599" max="14599" width="6.140625" customWidth="1"/>
    <col min="14600" max="14600" width="8.42578125" customWidth="1"/>
    <col min="14601" max="14601" width="8" customWidth="1"/>
    <col min="14602" max="14602" width="11" customWidth="1"/>
    <col min="14603" max="14603" width="8.140625" customWidth="1"/>
    <col min="14846" max="14846" width="4.7109375" customWidth="1"/>
    <col min="14847" max="14847" width="16.42578125" customWidth="1"/>
    <col min="14848" max="14848" width="4.42578125" customWidth="1"/>
    <col min="14849" max="14849" width="10" customWidth="1"/>
    <col min="14850" max="14850" width="6.140625" customWidth="1"/>
    <col min="14851" max="14851" width="5.7109375" customWidth="1"/>
    <col min="14852" max="14852" width="5.28515625" customWidth="1"/>
    <col min="14853" max="14853" width="5.140625" customWidth="1"/>
    <col min="14854" max="14854" width="5.42578125" customWidth="1"/>
    <col min="14855" max="14855" width="6.140625" customWidth="1"/>
    <col min="14856" max="14856" width="8.42578125" customWidth="1"/>
    <col min="14857" max="14857" width="8" customWidth="1"/>
    <col min="14858" max="14858" width="11" customWidth="1"/>
    <col min="14859" max="14859" width="8.140625" customWidth="1"/>
    <col min="15102" max="15102" width="4.7109375" customWidth="1"/>
    <col min="15103" max="15103" width="16.42578125" customWidth="1"/>
    <col min="15104" max="15104" width="4.42578125" customWidth="1"/>
    <col min="15105" max="15105" width="10" customWidth="1"/>
    <col min="15106" max="15106" width="6.140625" customWidth="1"/>
    <col min="15107" max="15107" width="5.7109375" customWidth="1"/>
    <col min="15108" max="15108" width="5.28515625" customWidth="1"/>
    <col min="15109" max="15109" width="5.140625" customWidth="1"/>
    <col min="15110" max="15110" width="5.42578125" customWidth="1"/>
    <col min="15111" max="15111" width="6.140625" customWidth="1"/>
    <col min="15112" max="15112" width="8.42578125" customWidth="1"/>
    <col min="15113" max="15113" width="8" customWidth="1"/>
    <col min="15114" max="15114" width="11" customWidth="1"/>
    <col min="15115" max="15115" width="8.140625" customWidth="1"/>
    <col min="15358" max="15358" width="4.7109375" customWidth="1"/>
    <col min="15359" max="15359" width="16.42578125" customWidth="1"/>
    <col min="15360" max="15360" width="4.42578125" customWidth="1"/>
    <col min="15361" max="15361" width="10" customWidth="1"/>
    <col min="15362" max="15362" width="6.140625" customWidth="1"/>
    <col min="15363" max="15363" width="5.7109375" customWidth="1"/>
    <col min="15364" max="15364" width="5.28515625" customWidth="1"/>
    <col min="15365" max="15365" width="5.140625" customWidth="1"/>
    <col min="15366" max="15366" width="5.42578125" customWidth="1"/>
    <col min="15367" max="15367" width="6.140625" customWidth="1"/>
    <col min="15368" max="15368" width="8.42578125" customWidth="1"/>
    <col min="15369" max="15369" width="8" customWidth="1"/>
    <col min="15370" max="15370" width="11" customWidth="1"/>
    <col min="15371" max="15371" width="8.140625" customWidth="1"/>
    <col min="15614" max="15614" width="4.7109375" customWidth="1"/>
    <col min="15615" max="15615" width="16.42578125" customWidth="1"/>
    <col min="15616" max="15616" width="4.42578125" customWidth="1"/>
    <col min="15617" max="15617" width="10" customWidth="1"/>
    <col min="15618" max="15618" width="6.140625" customWidth="1"/>
    <col min="15619" max="15619" width="5.7109375" customWidth="1"/>
    <col min="15620" max="15620" width="5.28515625" customWidth="1"/>
    <col min="15621" max="15621" width="5.140625" customWidth="1"/>
    <col min="15622" max="15622" width="5.42578125" customWidth="1"/>
    <col min="15623" max="15623" width="6.140625" customWidth="1"/>
    <col min="15624" max="15624" width="8.42578125" customWidth="1"/>
    <col min="15625" max="15625" width="8" customWidth="1"/>
    <col min="15626" max="15626" width="11" customWidth="1"/>
    <col min="15627" max="15627" width="8.140625" customWidth="1"/>
    <col min="15870" max="15870" width="4.7109375" customWidth="1"/>
    <col min="15871" max="15871" width="16.42578125" customWidth="1"/>
    <col min="15872" max="15872" width="4.42578125" customWidth="1"/>
    <col min="15873" max="15873" width="10" customWidth="1"/>
    <col min="15874" max="15874" width="6.140625" customWidth="1"/>
    <col min="15875" max="15875" width="5.7109375" customWidth="1"/>
    <col min="15876" max="15876" width="5.28515625" customWidth="1"/>
    <col min="15877" max="15877" width="5.140625" customWidth="1"/>
    <col min="15878" max="15878" width="5.42578125" customWidth="1"/>
    <col min="15879" max="15879" width="6.140625" customWidth="1"/>
    <col min="15880" max="15880" width="8.42578125" customWidth="1"/>
    <col min="15881" max="15881" width="8" customWidth="1"/>
    <col min="15882" max="15882" width="11" customWidth="1"/>
    <col min="15883" max="15883" width="8.140625" customWidth="1"/>
    <col min="16126" max="16126" width="4.7109375" customWidth="1"/>
    <col min="16127" max="16127" width="16.42578125" customWidth="1"/>
    <col min="16128" max="16128" width="4.42578125" customWidth="1"/>
    <col min="16129" max="16129" width="10" customWidth="1"/>
    <col min="16130" max="16130" width="6.140625" customWidth="1"/>
    <col min="16131" max="16131" width="5.7109375" customWidth="1"/>
    <col min="16132" max="16132" width="5.28515625" customWidth="1"/>
    <col min="16133" max="16133" width="5.140625" customWidth="1"/>
    <col min="16134" max="16134" width="5.42578125" customWidth="1"/>
    <col min="16135" max="16135" width="6.140625" customWidth="1"/>
    <col min="16136" max="16136" width="8.42578125" customWidth="1"/>
    <col min="16137" max="16137" width="8" customWidth="1"/>
    <col min="16138" max="16138" width="11" customWidth="1"/>
    <col min="16139" max="16139" width="8.140625" customWidth="1"/>
  </cols>
  <sheetData>
    <row r="1" spans="1:29" ht="15.75" x14ac:dyDescent="0.25">
      <c r="A1" s="2"/>
      <c r="B1" s="593"/>
      <c r="C1" s="594"/>
      <c r="D1" s="595" t="s">
        <v>373</v>
      </c>
      <c r="E1" s="596"/>
      <c r="F1" s="596"/>
      <c r="G1" s="594"/>
      <c r="H1" s="594"/>
      <c r="I1" s="594"/>
      <c r="J1" s="594"/>
      <c r="K1" s="594"/>
      <c r="L1" s="594"/>
      <c r="M1" s="435"/>
      <c r="N1" s="435"/>
      <c r="O1" s="435"/>
      <c r="P1" s="435"/>
      <c r="Q1" s="435"/>
      <c r="R1" s="435"/>
      <c r="S1" s="439"/>
    </row>
    <row r="2" spans="1:29" ht="14.45" customHeight="1" x14ac:dyDescent="0.25">
      <c r="A2" s="2"/>
      <c r="B2" s="597"/>
      <c r="C2" s="117"/>
      <c r="D2" s="117"/>
      <c r="E2" s="117"/>
      <c r="F2" s="117"/>
      <c r="G2" s="1036" t="s">
        <v>435</v>
      </c>
      <c r="H2" s="1036"/>
      <c r="I2" s="1036"/>
      <c r="J2" s="1036"/>
      <c r="K2" s="1036"/>
      <c r="L2" s="1036"/>
      <c r="M2" s="272"/>
      <c r="N2" s="1036" t="s">
        <v>264</v>
      </c>
      <c r="O2" s="1036"/>
      <c r="P2" s="1036"/>
      <c r="Q2" s="1036"/>
      <c r="R2" s="1036"/>
      <c r="S2" s="1037"/>
      <c r="U2" s="702"/>
      <c r="V2" s="688"/>
      <c r="W2" s="688"/>
      <c r="X2" s="360"/>
      <c r="Y2" s="360"/>
      <c r="Z2" s="360"/>
      <c r="AA2" s="360"/>
      <c r="AB2" s="360"/>
      <c r="AC2" s="360"/>
    </row>
    <row r="3" spans="1:29" x14ac:dyDescent="0.25">
      <c r="A3" s="2"/>
      <c r="B3" s="598"/>
      <c r="C3" s="387"/>
      <c r="D3" s="387"/>
      <c r="E3" s="545"/>
      <c r="F3" s="545"/>
      <c r="G3" s="1036"/>
      <c r="H3" s="1036"/>
      <c r="I3" s="1036"/>
      <c r="J3" s="1036"/>
      <c r="K3" s="1036"/>
      <c r="L3" s="1036"/>
      <c r="M3" s="273"/>
      <c r="N3" s="1036"/>
      <c r="O3" s="1036"/>
      <c r="P3" s="1036"/>
      <c r="Q3" s="1036"/>
      <c r="R3" s="1036"/>
      <c r="S3" s="1037"/>
      <c r="U3" s="702"/>
      <c r="V3" s="388"/>
      <c r="W3" s="688"/>
      <c r="X3" s="360"/>
      <c r="Y3" s="360"/>
      <c r="Z3" s="360"/>
      <c r="AA3" s="360"/>
      <c r="AB3" s="360"/>
      <c r="AC3" s="360"/>
    </row>
    <row r="4" spans="1:29" ht="14.45" customHeight="1" x14ac:dyDescent="0.25">
      <c r="A4" s="2"/>
      <c r="B4" s="427"/>
      <c r="C4" s="599"/>
      <c r="D4" s="599"/>
      <c r="E4" s="599"/>
      <c r="F4" s="599"/>
      <c r="G4" s="1038" t="s">
        <v>346</v>
      </c>
      <c r="H4" s="1038"/>
      <c r="I4" s="1038"/>
      <c r="J4" s="1038"/>
      <c r="K4" s="553"/>
      <c r="L4" s="174"/>
      <c r="M4" s="174"/>
      <c r="N4" s="174"/>
      <c r="O4" s="174"/>
      <c r="P4" s="174"/>
      <c r="Q4" s="174"/>
      <c r="R4" s="174"/>
      <c r="S4" s="600"/>
      <c r="U4" s="702"/>
      <c r="V4" s="688"/>
      <c r="W4" s="688"/>
      <c r="X4" s="360"/>
      <c r="Y4" s="360"/>
      <c r="Z4" s="360"/>
      <c r="AA4" s="360"/>
      <c r="AB4" s="360"/>
      <c r="AC4" s="360"/>
    </row>
    <row r="5" spans="1:29" ht="14.45" customHeight="1" x14ac:dyDescent="0.25">
      <c r="A5" s="2"/>
      <c r="B5" s="1070" t="s">
        <v>363</v>
      </c>
      <c r="C5" s="1071"/>
      <c r="D5" s="1071"/>
      <c r="E5" s="1071"/>
      <c r="F5" s="1072"/>
      <c r="G5" s="1056" t="s">
        <v>327</v>
      </c>
      <c r="H5" s="1064"/>
      <c r="I5" s="1064"/>
      <c r="J5" s="1064"/>
      <c r="K5" s="1064"/>
      <c r="L5" s="1065"/>
      <c r="M5" s="213" t="s">
        <v>131</v>
      </c>
      <c r="N5" s="1056" t="s">
        <v>328</v>
      </c>
      <c r="O5" s="1057"/>
      <c r="P5" s="1057"/>
      <c r="Q5" s="1057"/>
      <c r="R5" s="1057"/>
      <c r="S5" s="1058"/>
      <c r="U5" s="702"/>
      <c r="V5" s="688"/>
      <c r="W5" s="688"/>
      <c r="X5" s="360"/>
      <c r="Y5" s="360"/>
      <c r="Z5" s="360"/>
      <c r="AA5" s="360"/>
      <c r="AB5" s="360"/>
      <c r="AC5" s="360"/>
    </row>
    <row r="6" spans="1:29" x14ac:dyDescent="0.25">
      <c r="A6" s="2"/>
      <c r="B6" s="253" t="s">
        <v>362</v>
      </c>
      <c r="C6" s="262" t="s">
        <v>136</v>
      </c>
      <c r="D6" s="262" t="s">
        <v>0</v>
      </c>
      <c r="E6" s="262" t="s">
        <v>3</v>
      </c>
      <c r="F6" s="262" t="s">
        <v>1</v>
      </c>
      <c r="G6" s="263" t="s">
        <v>136</v>
      </c>
      <c r="H6" s="263" t="s">
        <v>0</v>
      </c>
      <c r="I6" s="263" t="s">
        <v>3</v>
      </c>
      <c r="J6" s="263" t="s">
        <v>372</v>
      </c>
      <c r="K6" s="263" t="s">
        <v>378</v>
      </c>
      <c r="L6" s="263" t="s">
        <v>1</v>
      </c>
      <c r="M6" s="264" t="s">
        <v>267</v>
      </c>
      <c r="N6" s="265" t="s">
        <v>136</v>
      </c>
      <c r="O6" s="263" t="s">
        <v>0</v>
      </c>
      <c r="P6" s="263" t="s">
        <v>3</v>
      </c>
      <c r="Q6" s="263" t="s">
        <v>372</v>
      </c>
      <c r="R6" s="263" t="s">
        <v>378</v>
      </c>
      <c r="S6" s="263" t="s">
        <v>1</v>
      </c>
      <c r="U6" s="702"/>
      <c r="V6" s="688"/>
      <c r="W6" s="688"/>
      <c r="X6" s="360"/>
      <c r="Y6" s="360"/>
      <c r="Z6" s="360"/>
      <c r="AA6" s="360"/>
      <c r="AB6" s="360"/>
      <c r="AC6" s="360"/>
    </row>
    <row r="7" spans="1:29" x14ac:dyDescent="0.25">
      <c r="B7" s="214" t="s">
        <v>347</v>
      </c>
      <c r="C7" s="215">
        <v>0</v>
      </c>
      <c r="D7" s="216" t="s">
        <v>16</v>
      </c>
      <c r="E7" s="216">
        <f>+C7</f>
        <v>0</v>
      </c>
      <c r="F7" s="217"/>
      <c r="G7" s="218">
        <v>650</v>
      </c>
      <c r="H7" s="219" t="s">
        <v>16</v>
      </c>
      <c r="I7" s="220">
        <f>+G7</f>
        <v>650</v>
      </c>
      <c r="J7" s="216"/>
      <c r="K7" s="216"/>
      <c r="L7" s="221"/>
      <c r="M7" s="222"/>
      <c r="N7" s="218">
        <v>650</v>
      </c>
      <c r="O7" s="219" t="s">
        <v>16</v>
      </c>
      <c r="P7" s="216">
        <f>+N7</f>
        <v>650</v>
      </c>
      <c r="Q7" s="216"/>
      <c r="R7" s="216"/>
      <c r="S7" s="223"/>
      <c r="U7" s="702"/>
      <c r="V7" s="688"/>
      <c r="W7" s="688"/>
      <c r="X7" s="360"/>
      <c r="Y7" s="360"/>
      <c r="Z7" s="360"/>
      <c r="AA7" s="360"/>
      <c r="AB7" s="360"/>
      <c r="AC7" s="360"/>
    </row>
    <row r="8" spans="1:29" x14ac:dyDescent="0.25">
      <c r="B8" s="224" t="s">
        <v>350</v>
      </c>
      <c r="C8" s="225"/>
      <c r="D8" s="226"/>
      <c r="E8" s="226"/>
      <c r="F8" s="227"/>
      <c r="G8" s="228"/>
      <c r="H8" s="229"/>
      <c r="I8" s="226"/>
      <c r="J8" s="226"/>
      <c r="K8" s="1076">
        <f>SUM(I10:I12)</f>
        <v>315</v>
      </c>
      <c r="L8" s="1073">
        <f>+K13-K8</f>
        <v>885</v>
      </c>
      <c r="M8" s="230"/>
      <c r="N8" s="228"/>
      <c r="O8" s="229"/>
      <c r="P8" s="226"/>
      <c r="Q8" s="226"/>
      <c r="R8" s="1076">
        <f>SUM(P10:P12)</f>
        <v>315</v>
      </c>
      <c r="S8" s="1073">
        <f>+R13-R8</f>
        <v>885</v>
      </c>
      <c r="U8" s="702"/>
      <c r="V8" s="688"/>
      <c r="W8" s="688"/>
      <c r="X8" s="360"/>
      <c r="Y8" s="360"/>
      <c r="Z8" s="360"/>
      <c r="AA8" s="360"/>
      <c r="AB8" s="360"/>
      <c r="AC8" s="360"/>
    </row>
    <row r="9" spans="1:29" x14ac:dyDescent="0.25">
      <c r="B9" s="110" t="s">
        <v>348</v>
      </c>
      <c r="C9" s="184">
        <v>0</v>
      </c>
      <c r="D9" s="118" t="s">
        <v>330</v>
      </c>
      <c r="E9" s="118">
        <f>+C9/1.5</f>
        <v>0</v>
      </c>
      <c r="F9" s="193"/>
      <c r="G9" s="231">
        <v>210</v>
      </c>
      <c r="H9" s="68" t="s">
        <v>330</v>
      </c>
      <c r="I9" s="73">
        <f>+G9/1.5</f>
        <v>140</v>
      </c>
      <c r="J9" s="118"/>
      <c r="K9" s="1077"/>
      <c r="L9" s="1074"/>
      <c r="M9" s="60"/>
      <c r="N9" s="231">
        <v>210</v>
      </c>
      <c r="O9" s="68" t="s">
        <v>330</v>
      </c>
      <c r="P9" s="73">
        <f>+N9/1.5</f>
        <v>140</v>
      </c>
      <c r="Q9" s="118" t="s">
        <v>372</v>
      </c>
      <c r="R9" s="1077"/>
      <c r="S9" s="1074"/>
      <c r="U9" s="702"/>
      <c r="V9" s="688"/>
      <c r="W9" s="688"/>
      <c r="X9" s="360"/>
      <c r="Y9" s="360"/>
      <c r="Z9" s="360"/>
      <c r="AA9" s="360"/>
      <c r="AB9" s="360"/>
      <c r="AC9" s="360"/>
    </row>
    <row r="10" spans="1:29" x14ac:dyDescent="0.25">
      <c r="B10" s="110" t="s">
        <v>349</v>
      </c>
      <c r="C10" s="184">
        <v>0</v>
      </c>
      <c r="D10" s="185" t="s">
        <v>342</v>
      </c>
      <c r="E10" s="118">
        <f>+C10</f>
        <v>0</v>
      </c>
      <c r="F10" s="193"/>
      <c r="G10" s="187">
        <v>175</v>
      </c>
      <c r="H10" s="188" t="s">
        <v>342</v>
      </c>
      <c r="I10" s="232">
        <f>+G10</f>
        <v>175</v>
      </c>
      <c r="J10" s="118">
        <v>175</v>
      </c>
      <c r="K10" s="1077"/>
      <c r="L10" s="1074"/>
      <c r="M10" s="60"/>
      <c r="N10" s="187">
        <v>175</v>
      </c>
      <c r="O10" s="188" t="s">
        <v>342</v>
      </c>
      <c r="P10" s="232">
        <f>+N10</f>
        <v>175</v>
      </c>
      <c r="Q10" s="118" t="s">
        <v>372</v>
      </c>
      <c r="R10" s="1077"/>
      <c r="S10" s="1074"/>
      <c r="U10" s="702"/>
      <c r="V10" s="688"/>
      <c r="W10" s="688"/>
      <c r="X10" s="360"/>
      <c r="Y10" s="360"/>
      <c r="Z10" s="360"/>
      <c r="AA10" s="360"/>
      <c r="AB10" s="360"/>
      <c r="AC10" s="360"/>
    </row>
    <row r="11" spans="1:29" x14ac:dyDescent="0.25">
      <c r="B11" s="110" t="s">
        <v>331</v>
      </c>
      <c r="C11" s="184">
        <v>0</v>
      </c>
      <c r="D11" s="185" t="s">
        <v>342</v>
      </c>
      <c r="E11" s="118">
        <f>+C11</f>
        <v>0</v>
      </c>
      <c r="F11" s="193"/>
      <c r="G11" s="184">
        <v>30</v>
      </c>
      <c r="H11" s="185" t="s">
        <v>342</v>
      </c>
      <c r="I11" s="118">
        <f>+G11</f>
        <v>30</v>
      </c>
      <c r="J11" s="34"/>
      <c r="K11" s="1077"/>
      <c r="L11" s="1074"/>
      <c r="M11" s="164"/>
      <c r="N11" s="184">
        <v>30</v>
      </c>
      <c r="O11" s="185" t="s">
        <v>342</v>
      </c>
      <c r="P11" s="118">
        <f>+N11</f>
        <v>30</v>
      </c>
      <c r="Q11" s="34"/>
      <c r="R11" s="1077"/>
      <c r="S11" s="1074"/>
      <c r="U11" s="624"/>
      <c r="V11" s="688"/>
      <c r="W11" s="688"/>
      <c r="X11" s="624"/>
      <c r="Y11" s="360"/>
      <c r="Z11" s="360"/>
      <c r="AA11" s="360"/>
      <c r="AB11" s="360"/>
      <c r="AC11" s="360"/>
    </row>
    <row r="12" spans="1:29" x14ac:dyDescent="0.25">
      <c r="B12" s="233" t="s">
        <v>340</v>
      </c>
      <c r="C12" s="187">
        <v>0</v>
      </c>
      <c r="D12" s="188" t="s">
        <v>342</v>
      </c>
      <c r="E12" s="71">
        <f>+C12</f>
        <v>0</v>
      </c>
      <c r="F12" s="194"/>
      <c r="G12" s="187">
        <v>110</v>
      </c>
      <c r="H12" s="188" t="s">
        <v>342</v>
      </c>
      <c r="I12" s="71">
        <f>+G12</f>
        <v>110</v>
      </c>
      <c r="J12" s="190"/>
      <c r="K12" s="1078"/>
      <c r="L12" s="1074"/>
      <c r="M12" s="234"/>
      <c r="N12" s="187">
        <v>110</v>
      </c>
      <c r="O12" s="188" t="s">
        <v>342</v>
      </c>
      <c r="P12" s="71">
        <f>+N12</f>
        <v>110</v>
      </c>
      <c r="Q12" s="190"/>
      <c r="R12" s="1078"/>
      <c r="S12" s="1074"/>
      <c r="U12" s="688"/>
      <c r="V12" s="688"/>
      <c r="W12" s="688"/>
      <c r="X12" s="360"/>
      <c r="Y12" s="360"/>
      <c r="Z12" s="360"/>
      <c r="AA12" s="360"/>
      <c r="AB12" s="360"/>
      <c r="AC12" s="360"/>
    </row>
    <row r="13" spans="1:29" x14ac:dyDescent="0.25">
      <c r="B13" s="235" t="s">
        <v>332</v>
      </c>
      <c r="C13" s="231"/>
      <c r="D13" s="236"/>
      <c r="E13" s="236"/>
      <c r="F13" s="237"/>
      <c r="G13" s="67"/>
      <c r="H13" s="236"/>
      <c r="I13" s="238"/>
      <c r="J13" s="238"/>
      <c r="K13" s="1050">
        <v>1200</v>
      </c>
      <c r="L13" s="1074"/>
      <c r="M13" s="239"/>
      <c r="N13" s="67"/>
      <c r="O13" s="236"/>
      <c r="P13" s="238"/>
      <c r="Q13" s="238"/>
      <c r="R13" s="1050">
        <v>1200</v>
      </c>
      <c r="S13" s="1074"/>
      <c r="U13" s="688"/>
      <c r="V13" s="688"/>
      <c r="W13" s="688"/>
      <c r="X13" s="360"/>
      <c r="Y13" s="360"/>
      <c r="Z13" s="360"/>
      <c r="AA13" s="360"/>
      <c r="AB13" s="360"/>
      <c r="AC13" s="360"/>
    </row>
    <row r="14" spans="1:29" ht="20.45" customHeight="1" x14ac:dyDescent="0.25">
      <c r="B14" s="568" t="s">
        <v>332</v>
      </c>
      <c r="C14" s="184">
        <v>0</v>
      </c>
      <c r="D14" s="185" t="s">
        <v>351</v>
      </c>
      <c r="E14" s="118">
        <f>+C14/0.25</f>
        <v>0</v>
      </c>
      <c r="F14" s="193"/>
      <c r="G14" s="60">
        <v>300</v>
      </c>
      <c r="H14" s="185" t="s">
        <v>351</v>
      </c>
      <c r="I14" s="118">
        <f>+G14/0.25</f>
        <v>1200</v>
      </c>
      <c r="J14" s="34"/>
      <c r="K14" s="1031"/>
      <c r="L14" s="1074"/>
      <c r="M14" s="164"/>
      <c r="N14" s="60">
        <v>300</v>
      </c>
      <c r="O14" s="185" t="s">
        <v>351</v>
      </c>
      <c r="P14" s="118">
        <f>+N14/0.25</f>
        <v>1200</v>
      </c>
      <c r="Q14" s="34"/>
      <c r="R14" s="1031"/>
      <c r="S14" s="1074"/>
      <c r="U14" s="703"/>
      <c r="V14" s="688"/>
      <c r="W14" s="688"/>
      <c r="X14" s="360"/>
      <c r="Y14" s="360"/>
      <c r="Z14" s="360"/>
      <c r="AA14" s="360"/>
      <c r="AB14" s="360"/>
      <c r="AC14" s="360"/>
    </row>
    <row r="15" spans="1:29" ht="20.45" customHeight="1" x14ac:dyDescent="0.25">
      <c r="B15" s="569" t="s">
        <v>343</v>
      </c>
      <c r="C15" s="187"/>
      <c r="D15" s="188"/>
      <c r="E15" s="188"/>
      <c r="F15" s="194"/>
      <c r="G15" s="70"/>
      <c r="H15" s="188"/>
      <c r="I15" s="190"/>
      <c r="J15" s="190"/>
      <c r="K15" s="1051"/>
      <c r="L15" s="1075"/>
      <c r="M15" s="164"/>
      <c r="N15" s="70"/>
      <c r="O15" s="188"/>
      <c r="P15" s="190"/>
      <c r="Q15" s="72"/>
      <c r="R15" s="1051"/>
      <c r="S15" s="1075"/>
      <c r="U15" s="1059"/>
      <c r="V15" s="1059"/>
      <c r="W15" s="1059"/>
      <c r="X15" s="360"/>
      <c r="Y15" s="360"/>
      <c r="Z15" s="360"/>
      <c r="AA15" s="360"/>
      <c r="AB15" s="360"/>
      <c r="AC15" s="360"/>
    </row>
    <row r="16" spans="1:29" ht="20.45" customHeight="1" x14ac:dyDescent="0.25">
      <c r="B16" s="570" t="s">
        <v>361</v>
      </c>
      <c r="C16" s="254">
        <v>0</v>
      </c>
      <c r="D16" s="267" t="s">
        <v>342</v>
      </c>
      <c r="E16" s="268">
        <f>+C16</f>
        <v>0</v>
      </c>
      <c r="F16" s="269"/>
      <c r="G16" s="254">
        <v>15</v>
      </c>
      <c r="H16" s="267" t="s">
        <v>342</v>
      </c>
      <c r="I16" s="268">
        <f>+G16</f>
        <v>15</v>
      </c>
      <c r="J16" s="270"/>
      <c r="K16" s="270"/>
      <c r="L16" s="287">
        <f>+I16</f>
        <v>15</v>
      </c>
      <c r="M16" s="271"/>
      <c r="N16" s="254">
        <v>15</v>
      </c>
      <c r="O16" s="267" t="s">
        <v>342</v>
      </c>
      <c r="P16" s="268">
        <f>+N16</f>
        <v>15</v>
      </c>
      <c r="Q16" s="255"/>
      <c r="R16" s="255"/>
      <c r="S16" s="287">
        <f>+P16</f>
        <v>15</v>
      </c>
      <c r="U16" s="1060"/>
      <c r="V16" s="1060"/>
      <c r="W16" s="1060"/>
      <c r="X16" s="360"/>
      <c r="Y16" s="360"/>
      <c r="Z16" s="360"/>
      <c r="AA16" s="360"/>
      <c r="AB16" s="360"/>
      <c r="AC16" s="360"/>
    </row>
    <row r="17" spans="1:29" ht="19.149999999999999" customHeight="1" x14ac:dyDescent="0.25">
      <c r="B17" s="235" t="s">
        <v>370</v>
      </c>
      <c r="C17" s="184"/>
      <c r="D17" s="185"/>
      <c r="E17" s="118"/>
      <c r="F17" s="193"/>
      <c r="G17" s="118"/>
      <c r="H17" s="185"/>
      <c r="I17" s="34"/>
      <c r="J17" s="34"/>
      <c r="K17" s="34"/>
      <c r="L17" s="276"/>
      <c r="M17" s="164"/>
      <c r="N17" s="184"/>
      <c r="O17" s="185"/>
      <c r="P17" s="185"/>
      <c r="Q17" s="185"/>
      <c r="R17" s="185"/>
      <c r="S17" s="288"/>
      <c r="U17" s="1060"/>
      <c r="V17" s="1060"/>
      <c r="W17" s="1060"/>
      <c r="X17" s="360"/>
      <c r="Y17" s="360"/>
      <c r="Z17" s="360"/>
      <c r="AA17" s="360"/>
      <c r="AB17" s="360"/>
      <c r="AC17" s="360"/>
    </row>
    <row r="18" spans="1:29" x14ac:dyDescent="0.25">
      <c r="B18" s="110" t="s">
        <v>339</v>
      </c>
      <c r="C18" s="184">
        <v>0</v>
      </c>
      <c r="D18" s="185" t="s">
        <v>283</v>
      </c>
      <c r="E18" s="118">
        <f>+C18/9.5</f>
        <v>0</v>
      </c>
      <c r="F18" s="193"/>
      <c r="G18" s="60"/>
      <c r="H18" s="185"/>
      <c r="I18" s="118"/>
      <c r="J18" s="118"/>
      <c r="K18" s="118"/>
      <c r="L18" s="288"/>
      <c r="M18" s="165">
        <v>10</v>
      </c>
      <c r="N18" s="31">
        <v>150</v>
      </c>
      <c r="O18" s="185" t="s">
        <v>283</v>
      </c>
      <c r="P18" s="34">
        <f>+N18/9.5</f>
        <v>15.789473684210526</v>
      </c>
      <c r="Q18" s="185"/>
      <c r="R18" s="185"/>
      <c r="S18" s="288"/>
      <c r="U18" s="1060"/>
      <c r="V18" s="1060"/>
      <c r="W18" s="1060"/>
      <c r="X18" s="360"/>
      <c r="Y18" s="360"/>
      <c r="Z18" s="360"/>
      <c r="AA18" s="360"/>
      <c r="AB18" s="360"/>
      <c r="AC18" s="360"/>
    </row>
    <row r="19" spans="1:29" x14ac:dyDescent="0.25">
      <c r="B19" s="186" t="s">
        <v>344</v>
      </c>
      <c r="C19" s="187">
        <v>0</v>
      </c>
      <c r="D19" s="188" t="s">
        <v>342</v>
      </c>
      <c r="E19" s="71">
        <f>+C19</f>
        <v>0</v>
      </c>
      <c r="F19" s="194"/>
      <c r="G19" s="70"/>
      <c r="H19" s="188"/>
      <c r="I19" s="71"/>
      <c r="J19" s="71"/>
      <c r="K19" s="71"/>
      <c r="L19" s="289"/>
      <c r="M19" s="240"/>
      <c r="N19" s="257">
        <v>20</v>
      </c>
      <c r="O19" s="188" t="s">
        <v>342</v>
      </c>
      <c r="P19" s="241">
        <f>+N19</f>
        <v>20</v>
      </c>
      <c r="Q19" s="71"/>
      <c r="R19" s="71"/>
      <c r="S19" s="294">
        <f>+P19</f>
        <v>20</v>
      </c>
      <c r="U19" s="1060"/>
      <c r="V19" s="1060"/>
      <c r="W19" s="1060"/>
      <c r="X19" s="360"/>
      <c r="Y19" s="360"/>
      <c r="Z19" s="360"/>
      <c r="AA19" s="360"/>
      <c r="AB19" s="360"/>
      <c r="AC19" s="360"/>
    </row>
    <row r="20" spans="1:29" x14ac:dyDescent="0.25">
      <c r="B20" s="235" t="s">
        <v>371</v>
      </c>
      <c r="C20" s="231"/>
      <c r="D20" s="236"/>
      <c r="E20" s="236"/>
      <c r="F20" s="237"/>
      <c r="G20" s="67"/>
      <c r="H20" s="236"/>
      <c r="I20" s="238"/>
      <c r="J20" s="238"/>
      <c r="K20" s="238"/>
      <c r="L20" s="285"/>
      <c r="M20" s="239"/>
      <c r="N20" s="242"/>
      <c r="O20" s="236"/>
      <c r="P20" s="238"/>
      <c r="Q20" s="238"/>
      <c r="R20" s="238"/>
      <c r="S20" s="295"/>
      <c r="U20" s="688"/>
      <c r="V20" s="688"/>
      <c r="W20" s="688"/>
      <c r="X20" s="360"/>
      <c r="Y20" s="360"/>
      <c r="Z20" s="360"/>
      <c r="AA20" s="360"/>
      <c r="AB20" s="360"/>
      <c r="AC20" s="360"/>
    </row>
    <row r="21" spans="1:29" ht="15.75" thickBot="1" x14ac:dyDescent="0.3">
      <c r="B21" s="570" t="s">
        <v>369</v>
      </c>
      <c r="C21" s="184">
        <v>0</v>
      </c>
      <c r="D21" s="185" t="s">
        <v>139</v>
      </c>
      <c r="E21" s="185">
        <f>+C21</f>
        <v>0</v>
      </c>
      <c r="F21" s="193"/>
      <c r="G21" s="49"/>
      <c r="H21" s="185"/>
      <c r="I21" s="34"/>
      <c r="J21" s="34"/>
      <c r="K21" s="34"/>
      <c r="L21" s="276"/>
      <c r="M21" s="164"/>
      <c r="N21" s="31">
        <v>40</v>
      </c>
      <c r="O21" s="185" t="s">
        <v>139</v>
      </c>
      <c r="P21" s="118">
        <f>+N21</f>
        <v>40</v>
      </c>
      <c r="Q21" s="34"/>
      <c r="R21" s="34"/>
      <c r="S21" s="292">
        <f>+P21</f>
        <v>40</v>
      </c>
    </row>
    <row r="22" spans="1:29" ht="18" x14ac:dyDescent="0.25">
      <c r="B22" s="601" t="s">
        <v>341</v>
      </c>
      <c r="C22" s="243"/>
      <c r="D22" s="207"/>
      <c r="E22" s="207"/>
      <c r="F22" s="244"/>
      <c r="G22" s="123"/>
      <c r="H22" s="207"/>
      <c r="I22" s="124"/>
      <c r="J22" s="124"/>
      <c r="K22" s="124"/>
      <c r="L22" s="290"/>
      <c r="M22" s="206"/>
      <c r="N22" s="245"/>
      <c r="O22" s="207"/>
      <c r="P22" s="124"/>
      <c r="Q22" s="124"/>
      <c r="R22" s="124"/>
      <c r="S22" s="602"/>
    </row>
    <row r="23" spans="1:29" x14ac:dyDescent="0.25">
      <c r="B23" s="570" t="s">
        <v>374</v>
      </c>
      <c r="C23" s="187"/>
      <c r="D23" s="188"/>
      <c r="E23" s="188"/>
      <c r="F23" s="194"/>
      <c r="G23" s="266"/>
      <c r="H23" s="188"/>
      <c r="I23" s="190"/>
      <c r="J23" s="190"/>
      <c r="K23" s="190"/>
      <c r="L23" s="291">
        <f>+L8</f>
        <v>885</v>
      </c>
      <c r="M23" s="189"/>
      <c r="N23" s="266"/>
      <c r="O23" s="188"/>
      <c r="P23" s="190"/>
      <c r="Q23" s="190"/>
      <c r="R23" s="190"/>
      <c r="S23" s="291">
        <f>SUM(S8:S21)</f>
        <v>960</v>
      </c>
    </row>
    <row r="24" spans="1:29" ht="22.9" customHeight="1" x14ac:dyDescent="0.25">
      <c r="B24" s="603" t="s">
        <v>366</v>
      </c>
      <c r="C24" s="184"/>
      <c r="D24" s="185"/>
      <c r="E24" s="185"/>
      <c r="F24" s="193"/>
      <c r="G24" s="246" t="s">
        <v>355</v>
      </c>
      <c r="H24" s="185"/>
      <c r="I24" s="34"/>
      <c r="J24" s="34"/>
      <c r="K24" s="34"/>
      <c r="L24" s="292"/>
      <c r="M24" s="91"/>
      <c r="N24" s="246" t="s">
        <v>355</v>
      </c>
      <c r="O24" s="185"/>
      <c r="P24" s="34"/>
      <c r="Q24" s="34"/>
      <c r="R24" s="34"/>
      <c r="S24" s="292"/>
    </row>
    <row r="25" spans="1:29" x14ac:dyDescent="0.25">
      <c r="B25" s="559" t="s">
        <v>367</v>
      </c>
      <c r="C25" s="184"/>
      <c r="D25" s="185"/>
      <c r="E25" s="185"/>
      <c r="F25" s="193"/>
      <c r="G25" s="246"/>
      <c r="H25" s="32">
        <f>+L23*0.005</f>
        <v>4.4249999999999998</v>
      </c>
      <c r="I25" s="247"/>
      <c r="J25" s="34"/>
      <c r="K25" s="34"/>
      <c r="L25" s="292">
        <f>+L23</f>
        <v>885</v>
      </c>
      <c r="M25" s="91"/>
      <c r="N25" s="246"/>
      <c r="O25" s="32">
        <f>+S23*0.005</f>
        <v>4.8</v>
      </c>
      <c r="P25" s="247"/>
      <c r="Q25" s="34"/>
      <c r="R25" s="34"/>
      <c r="S25" s="292">
        <f>+S23</f>
        <v>960</v>
      </c>
    </row>
    <row r="26" spans="1:29" ht="15.75" thickBot="1" x14ac:dyDescent="0.3">
      <c r="B26" s="559" t="s">
        <v>368</v>
      </c>
      <c r="C26" s="184"/>
      <c r="D26" s="185"/>
      <c r="E26" s="185"/>
      <c r="F26" s="193"/>
      <c r="G26" s="246"/>
      <c r="H26" s="32">
        <v>3.9</v>
      </c>
      <c r="I26" s="247"/>
      <c r="J26" s="34"/>
      <c r="K26" s="34"/>
      <c r="L26" s="293">
        <f>+H26/0.005</f>
        <v>780</v>
      </c>
      <c r="M26" s="91"/>
      <c r="N26" s="246"/>
      <c r="O26" s="32">
        <v>3.9</v>
      </c>
      <c r="P26" s="247"/>
      <c r="Q26" s="34"/>
      <c r="R26" s="34"/>
      <c r="S26" s="293">
        <f>+O26/0.005</f>
        <v>780</v>
      </c>
    </row>
    <row r="27" spans="1:29" ht="15.75" thickBot="1" x14ac:dyDescent="0.3">
      <c r="B27" s="604"/>
      <c r="C27" s="258"/>
      <c r="D27" s="1061" t="s">
        <v>155</v>
      </c>
      <c r="E27" s="1061"/>
      <c r="F27" s="259"/>
      <c r="G27" s="1062" t="s">
        <v>155</v>
      </c>
      <c r="H27" s="1063"/>
      <c r="I27" s="1063"/>
      <c r="J27" s="562"/>
      <c r="K27" s="562"/>
      <c r="L27" s="260">
        <f>+L26</f>
        <v>780</v>
      </c>
      <c r="M27" s="261"/>
      <c r="N27" s="1068" t="s">
        <v>354</v>
      </c>
      <c r="O27" s="1068"/>
      <c r="P27" s="1068"/>
      <c r="Q27" s="1069"/>
      <c r="R27" s="1052">
        <f>+S26</f>
        <v>780</v>
      </c>
      <c r="S27" s="1053"/>
    </row>
    <row r="28" spans="1:29" x14ac:dyDescent="0.25">
      <c r="B28" s="423" t="s">
        <v>474</v>
      </c>
      <c r="C28" s="419"/>
      <c r="D28" s="429"/>
      <c r="E28" s="411"/>
      <c r="F28" s="412"/>
      <c r="G28" s="413"/>
      <c r="H28" s="413"/>
      <c r="I28" s="413"/>
      <c r="J28" s="413"/>
      <c r="K28" s="413"/>
      <c r="L28" s="414"/>
      <c r="M28" s="415"/>
      <c r="N28" s="411"/>
      <c r="O28" s="411"/>
      <c r="P28" s="411"/>
      <c r="Q28" s="411"/>
      <c r="R28" s="416"/>
      <c r="S28" s="605"/>
    </row>
    <row r="29" spans="1:29" x14ac:dyDescent="0.25">
      <c r="B29" s="424" t="s">
        <v>490</v>
      </c>
      <c r="C29" s="389"/>
      <c r="D29" s="430"/>
      <c r="E29" s="407"/>
      <c r="F29" s="407"/>
      <c r="G29" s="417"/>
      <c r="H29" s="434" t="s">
        <v>353</v>
      </c>
      <c r="I29" s="435"/>
      <c r="J29" s="435"/>
      <c r="K29" s="435"/>
      <c r="L29" s="436"/>
      <c r="M29" s="435"/>
      <c r="N29" s="437"/>
      <c r="O29" s="437"/>
      <c r="P29" s="438"/>
      <c r="Q29" s="438"/>
      <c r="R29" s="438"/>
      <c r="S29" s="439"/>
      <c r="T29" s="256"/>
    </row>
    <row r="30" spans="1:29" ht="19.899999999999999" customHeight="1" x14ac:dyDescent="0.25">
      <c r="A30" s="27"/>
      <c r="B30" s="425" t="s">
        <v>488</v>
      </c>
      <c r="C30" s="420" t="s">
        <v>352</v>
      </c>
      <c r="D30" s="431"/>
      <c r="E30" s="407"/>
      <c r="F30" s="390"/>
      <c r="G30" s="387"/>
      <c r="H30" s="1044" t="s">
        <v>364</v>
      </c>
      <c r="I30" s="1045"/>
      <c r="J30" s="1045"/>
      <c r="K30" s="1045"/>
      <c r="L30" s="1045"/>
      <c r="M30" s="1045"/>
      <c r="N30" s="1045"/>
      <c r="O30" s="1045"/>
      <c r="P30" s="1045"/>
      <c r="Q30" s="1045"/>
      <c r="R30" s="1045"/>
      <c r="S30" s="1046"/>
    </row>
    <row r="31" spans="1:29" ht="12" customHeight="1" x14ac:dyDescent="0.25">
      <c r="A31" s="4"/>
      <c r="B31" s="426" t="s">
        <v>333</v>
      </c>
      <c r="C31" s="421" t="s">
        <v>477</v>
      </c>
      <c r="D31" s="432"/>
      <c r="E31" s="407"/>
      <c r="F31" s="387"/>
      <c r="G31" s="387"/>
      <c r="H31" s="1047"/>
      <c r="I31" s="1048"/>
      <c r="J31" s="1048"/>
      <c r="K31" s="1048"/>
      <c r="L31" s="1048"/>
      <c r="M31" s="1048"/>
      <c r="N31" s="1048"/>
      <c r="O31" s="1048"/>
      <c r="P31" s="1048"/>
      <c r="Q31" s="1048"/>
      <c r="R31" s="1048"/>
      <c r="S31" s="1049"/>
    </row>
    <row r="32" spans="1:29" ht="12" customHeight="1" x14ac:dyDescent="0.25">
      <c r="A32" s="4"/>
      <c r="B32" s="427" t="s">
        <v>334</v>
      </c>
      <c r="C32" s="421" t="s">
        <v>462</v>
      </c>
      <c r="D32" s="432"/>
      <c r="E32" s="599"/>
      <c r="F32" s="387"/>
      <c r="G32" s="387"/>
      <c r="H32" s="387"/>
      <c r="I32" s="387"/>
      <c r="J32" s="387"/>
      <c r="K32" s="387"/>
      <c r="L32" s="387"/>
      <c r="M32" s="387"/>
      <c r="N32" s="606"/>
      <c r="O32" s="387"/>
      <c r="P32" s="418"/>
      <c r="Q32" s="418"/>
      <c r="R32" s="418"/>
      <c r="S32" s="607"/>
    </row>
    <row r="33" spans="1:27" ht="12" customHeight="1" x14ac:dyDescent="0.25">
      <c r="A33" s="4"/>
      <c r="B33" s="427" t="s">
        <v>335</v>
      </c>
      <c r="C33" s="421" t="s">
        <v>467</v>
      </c>
      <c r="D33" s="432"/>
      <c r="E33" s="599"/>
      <c r="F33" s="387"/>
      <c r="G33" s="387"/>
      <c r="H33" s="1066" t="s">
        <v>365</v>
      </c>
      <c r="I33" s="1066"/>
      <c r="J33" s="1066"/>
      <c r="K33" s="1066"/>
      <c r="L33" s="1066"/>
      <c r="M33" s="1066"/>
      <c r="N33" s="1066"/>
      <c r="O33" s="1066"/>
      <c r="P33" s="1066"/>
      <c r="Q33" s="1066"/>
      <c r="R33" s="1066"/>
      <c r="S33" s="1067"/>
    </row>
    <row r="34" spans="1:27" ht="12" customHeight="1" x14ac:dyDescent="0.25">
      <c r="A34" s="4"/>
      <c r="B34" s="428" t="s">
        <v>473</v>
      </c>
      <c r="C34" s="422" t="s">
        <v>489</v>
      </c>
      <c r="D34" s="433"/>
      <c r="E34" s="599"/>
      <c r="F34" s="387"/>
      <c r="G34" s="387"/>
      <c r="H34" s="1066"/>
      <c r="I34" s="1066"/>
      <c r="J34" s="1066"/>
      <c r="K34" s="1066"/>
      <c r="L34" s="1066"/>
      <c r="M34" s="1066"/>
      <c r="N34" s="1066"/>
      <c r="O34" s="1066"/>
      <c r="P34" s="1066"/>
      <c r="Q34" s="1066"/>
      <c r="R34" s="1066"/>
      <c r="S34" s="1067"/>
    </row>
    <row r="35" spans="1:27" ht="12" customHeight="1" x14ac:dyDescent="0.25">
      <c r="A35" s="4"/>
      <c r="B35" s="608"/>
      <c r="C35" s="609"/>
      <c r="D35" s="609"/>
      <c r="E35" s="609"/>
      <c r="F35" s="609"/>
      <c r="G35" s="609"/>
      <c r="H35" s="609"/>
      <c r="I35" s="609"/>
      <c r="J35" s="609"/>
      <c r="K35" s="609"/>
      <c r="L35" s="609"/>
      <c r="M35" s="387"/>
      <c r="N35" s="387"/>
      <c r="O35" s="387"/>
      <c r="P35" s="387"/>
      <c r="Q35" s="387"/>
      <c r="R35" s="387"/>
      <c r="S35" s="607"/>
    </row>
    <row r="36" spans="1:27" ht="18" customHeight="1" x14ac:dyDescent="0.25">
      <c r="A36" s="4"/>
      <c r="B36" s="427"/>
      <c r="C36" s="539"/>
      <c r="D36" s="539"/>
      <c r="E36" s="539"/>
      <c r="F36" s="539"/>
      <c r="G36" s="539"/>
      <c r="H36" s="609"/>
      <c r="I36" s="609"/>
      <c r="J36" s="609"/>
      <c r="K36" s="609"/>
      <c r="L36" s="609"/>
      <c r="M36" s="387"/>
      <c r="N36" s="387"/>
      <c r="O36" s="387"/>
      <c r="P36" s="387"/>
      <c r="Q36" s="387"/>
      <c r="R36" s="387"/>
      <c r="S36" s="607"/>
      <c r="U36" s="1054"/>
      <c r="V36" s="1055"/>
      <c r="W36" s="1055"/>
      <c r="X36" s="1055"/>
      <c r="Y36" s="1055"/>
      <c r="Z36" s="1055"/>
      <c r="AA36" s="1055"/>
    </row>
    <row r="37" spans="1:27" x14ac:dyDescent="0.25">
      <c r="B37" s="1022" t="s">
        <v>509</v>
      </c>
      <c r="C37" s="1023"/>
      <c r="D37" s="1023"/>
      <c r="E37" s="1023"/>
      <c r="F37" s="1023"/>
      <c r="G37" s="1023"/>
      <c r="H37" s="609"/>
      <c r="I37" s="609"/>
      <c r="J37" s="609"/>
      <c r="K37" s="609"/>
      <c r="L37" s="440" t="s">
        <v>236</v>
      </c>
      <c r="M37" s="441"/>
      <c r="N37" s="441"/>
      <c r="O37" s="441"/>
      <c r="P37" s="442"/>
      <c r="Q37" s="387"/>
      <c r="R37" s="387"/>
      <c r="S37" s="607"/>
    </row>
    <row r="38" spans="1:27" ht="14.45" customHeight="1" x14ac:dyDescent="0.25">
      <c r="B38" s="577" t="s">
        <v>137</v>
      </c>
      <c r="C38" s="360"/>
      <c r="D38" s="578"/>
      <c r="E38" s="360"/>
      <c r="F38" s="360"/>
      <c r="G38" s="360"/>
      <c r="H38" s="609"/>
      <c r="I38" s="609"/>
      <c r="J38" s="609"/>
      <c r="K38" s="609"/>
      <c r="L38" s="1039" t="s">
        <v>487</v>
      </c>
      <c r="M38" s="1025"/>
      <c r="N38" s="1025"/>
      <c r="O38" s="1025"/>
      <c r="P38" s="1040"/>
      <c r="Q38" s="387"/>
      <c r="R38" s="387"/>
      <c r="S38" s="607"/>
    </row>
    <row r="39" spans="1:27" x14ac:dyDescent="0.25">
      <c r="B39" s="579" t="s">
        <v>147</v>
      </c>
      <c r="C39" s="360"/>
      <c r="D39" s="578"/>
      <c r="E39" s="360"/>
      <c r="F39" s="360"/>
      <c r="G39" s="360"/>
      <c r="H39" s="609"/>
      <c r="I39" s="609"/>
      <c r="J39" s="609"/>
      <c r="K39" s="609"/>
      <c r="L39" s="1039"/>
      <c r="M39" s="1025"/>
      <c r="N39" s="1025"/>
      <c r="O39" s="1025"/>
      <c r="P39" s="1040"/>
      <c r="Q39" s="387"/>
      <c r="R39" s="387"/>
      <c r="S39" s="607"/>
    </row>
    <row r="40" spans="1:27" ht="14.45" customHeight="1" x14ac:dyDescent="0.25">
      <c r="B40" s="579" t="s">
        <v>511</v>
      </c>
      <c r="C40" s="360"/>
      <c r="D40" s="578"/>
      <c r="E40" s="360"/>
      <c r="F40" s="360"/>
      <c r="G40" s="360"/>
      <c r="H40" s="609"/>
      <c r="I40" s="609"/>
      <c r="J40" s="609"/>
      <c r="K40" s="609"/>
      <c r="L40" s="1041"/>
      <c r="M40" s="1042"/>
      <c r="N40" s="1042"/>
      <c r="O40" s="1042"/>
      <c r="P40" s="1043"/>
      <c r="Q40" s="387"/>
      <c r="R40" s="387"/>
      <c r="S40" s="610"/>
    </row>
    <row r="41" spans="1:27" x14ac:dyDescent="0.25">
      <c r="B41" s="579" t="s">
        <v>510</v>
      </c>
      <c r="C41" s="360"/>
      <c r="D41" s="526"/>
      <c r="E41" s="360"/>
      <c r="F41" s="360"/>
      <c r="G41" s="360"/>
      <c r="H41" s="609"/>
      <c r="I41" s="609"/>
      <c r="J41" s="609"/>
      <c r="K41" s="609"/>
      <c r="L41" s="580"/>
      <c r="M41" s="580"/>
      <c r="N41" s="580"/>
      <c r="O41" s="580"/>
      <c r="P41" s="387"/>
      <c r="Q41" s="387"/>
      <c r="R41" s="387"/>
      <c r="S41" s="607"/>
    </row>
    <row r="42" spans="1:27" ht="14.45" customHeight="1" x14ac:dyDescent="0.25">
      <c r="B42" s="579" t="s">
        <v>514</v>
      </c>
      <c r="C42" s="360"/>
      <c r="D42" s="526"/>
      <c r="E42" s="360"/>
      <c r="F42" s="360"/>
      <c r="G42" s="360"/>
      <c r="H42" s="609"/>
      <c r="I42" s="609"/>
      <c r="J42" s="609"/>
      <c r="K42" s="609"/>
      <c r="L42" s="580"/>
      <c r="M42" s="580"/>
      <c r="N42" s="580"/>
      <c r="O42" s="580"/>
      <c r="P42" s="387"/>
      <c r="Q42" s="387"/>
      <c r="R42" s="387"/>
      <c r="S42" s="607"/>
    </row>
    <row r="43" spans="1:27" ht="14.45" customHeight="1" x14ac:dyDescent="0.25">
      <c r="B43" s="581" t="s">
        <v>512</v>
      </c>
      <c r="C43" s="527"/>
      <c r="D43" s="527"/>
      <c r="E43" s="527"/>
      <c r="F43" s="527"/>
      <c r="G43" s="387"/>
      <c r="H43" s="609"/>
      <c r="I43" s="609"/>
      <c r="J43" s="609"/>
      <c r="K43" s="609"/>
      <c r="L43" s="580"/>
      <c r="M43" s="580"/>
      <c r="N43" s="580"/>
      <c r="O43" s="580"/>
      <c r="P43" s="387"/>
      <c r="Q43" s="387"/>
      <c r="R43" s="387"/>
      <c r="S43" s="607"/>
    </row>
    <row r="44" spans="1:27" ht="14.45" customHeight="1" x14ac:dyDescent="0.25">
      <c r="B44" s="581" t="s">
        <v>513</v>
      </c>
      <c r="C44" s="421"/>
      <c r="D44" s="527"/>
      <c r="E44" s="527"/>
      <c r="F44" s="527"/>
      <c r="G44" s="387"/>
      <c r="H44" s="609"/>
      <c r="I44" s="609"/>
      <c r="J44" s="609"/>
      <c r="K44" s="609"/>
      <c r="L44" s="609"/>
      <c r="M44" s="387"/>
      <c r="N44" s="387"/>
      <c r="O44" s="387"/>
      <c r="P44" s="387"/>
      <c r="Q44" s="387"/>
      <c r="R44" s="387"/>
      <c r="S44" s="607"/>
    </row>
    <row r="45" spans="1:27" x14ac:dyDescent="0.25">
      <c r="B45" s="582" t="s">
        <v>245</v>
      </c>
      <c r="C45" s="585"/>
      <c r="D45" s="585"/>
      <c r="E45" s="584"/>
      <c r="F45" s="584"/>
      <c r="G45" s="584"/>
      <c r="H45" s="611"/>
      <c r="I45" s="611"/>
      <c r="J45" s="611"/>
      <c r="K45" s="611"/>
      <c r="L45" s="611"/>
      <c r="M45" s="612"/>
      <c r="N45" s="612"/>
      <c r="O45" s="612"/>
      <c r="P45" s="612"/>
      <c r="Q45" s="612"/>
      <c r="R45" s="612"/>
      <c r="S45" s="613"/>
    </row>
    <row r="46" spans="1:27" x14ac:dyDescent="0.25"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212"/>
    </row>
    <row r="54" spans="1:1" ht="14.45" customHeight="1" x14ac:dyDescent="0.25"/>
    <row r="56" spans="1:1" ht="14.45" customHeight="1" x14ac:dyDescent="0.25"/>
    <row r="58" spans="1:1" ht="14.45" customHeight="1" x14ac:dyDescent="0.25"/>
    <row r="60" spans="1:1" ht="14.45" customHeight="1" x14ac:dyDescent="0.25">
      <c r="A60"/>
    </row>
    <row r="61" spans="1:1" ht="14.45" customHeight="1" x14ac:dyDescent="0.25">
      <c r="A61"/>
    </row>
    <row r="62" spans="1:1" ht="14.45" customHeight="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</sheetData>
  <mergeCells count="23">
    <mergeCell ref="U36:AA36"/>
    <mergeCell ref="N5:S5"/>
    <mergeCell ref="U15:W15"/>
    <mergeCell ref="U16:W19"/>
    <mergeCell ref="D27:E27"/>
    <mergeCell ref="G27:I27"/>
    <mergeCell ref="G5:L5"/>
    <mergeCell ref="H33:S34"/>
    <mergeCell ref="N27:Q27"/>
    <mergeCell ref="B5:F5"/>
    <mergeCell ref="L8:L15"/>
    <mergeCell ref="S8:S15"/>
    <mergeCell ref="K8:K12"/>
    <mergeCell ref="K13:K15"/>
    <mergeCell ref="R8:R12"/>
    <mergeCell ref="G2:L3"/>
    <mergeCell ref="N2:S3"/>
    <mergeCell ref="G4:J4"/>
    <mergeCell ref="L38:P40"/>
    <mergeCell ref="H30:S31"/>
    <mergeCell ref="R13:R15"/>
    <mergeCell ref="R27:S27"/>
    <mergeCell ref="B37:G37"/>
  </mergeCells>
  <printOptions horizontalCentered="1"/>
  <pageMargins left="0.51181102362204722" right="0.51181102362204722" top="0.35433070866141736" bottom="0.35433070866141736" header="0.31496062992125984" footer="0.31496062992125984"/>
  <pageSetup scale="82" orientation="landscape" r:id="rId1"/>
  <colBreaks count="1" manualBreakCount="1">
    <brk id="2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view="pageBreakPreview" zoomScale="60" zoomScaleNormal="100" workbookViewId="0">
      <selection activeCell="P34" sqref="B1:P34"/>
    </sheetView>
  </sheetViews>
  <sheetFormatPr baseColWidth="10" defaultRowHeight="15" x14ac:dyDescent="0.25"/>
  <cols>
    <col min="1" max="1" width="3" customWidth="1"/>
    <col min="2" max="2" width="21.5703125" style="160" customWidth="1"/>
    <col min="3" max="3" width="5.28515625" style="163" customWidth="1"/>
    <col min="4" max="4" width="9.7109375" style="160" customWidth="1"/>
    <col min="5" max="5" width="6.7109375" style="252" customWidth="1"/>
    <col min="6" max="6" width="6.7109375" style="160" customWidth="1"/>
    <col min="7" max="7" width="5.28515625" style="160" customWidth="1"/>
    <col min="8" max="8" width="8.85546875" style="163" customWidth="1"/>
    <col min="9" max="9" width="6.42578125" style="160" customWidth="1"/>
    <col min="10" max="10" width="3.7109375" style="160" customWidth="1"/>
    <col min="11" max="11" width="7.140625" style="160" customWidth="1"/>
    <col min="12" max="12" width="6.140625" style="160" customWidth="1"/>
    <col min="13" max="13" width="10" style="160" customWidth="1"/>
    <col min="14" max="14" width="6.28515625" style="160" customWidth="1"/>
    <col min="15" max="15" width="3.7109375" style="160" customWidth="1"/>
    <col min="16" max="16" width="8.28515625" style="160" customWidth="1"/>
  </cols>
  <sheetData>
    <row r="1" spans="1:17" ht="22.9" customHeight="1" x14ac:dyDescent="0.25">
      <c r="A1" s="3"/>
      <c r="B1" s="629"/>
      <c r="C1" s="1079" t="s">
        <v>321</v>
      </c>
      <c r="D1" s="1079"/>
      <c r="E1" s="1079"/>
      <c r="F1" s="1079"/>
      <c r="G1" s="1079"/>
      <c r="H1" s="1079"/>
      <c r="I1" s="1079"/>
      <c r="J1" s="1079"/>
      <c r="K1" s="1079"/>
      <c r="L1" s="1079"/>
      <c r="M1" s="1079"/>
      <c r="N1" s="435"/>
      <c r="O1" s="435"/>
      <c r="P1" s="442"/>
      <c r="Q1" s="36"/>
    </row>
    <row r="2" spans="1:17" ht="12" customHeight="1" x14ac:dyDescent="0.25">
      <c r="A2" s="3"/>
      <c r="B2" s="630"/>
      <c r="C2" s="388"/>
      <c r="D2" s="388"/>
      <c r="E2" s="388"/>
      <c r="F2" s="388"/>
      <c r="G2" s="563"/>
      <c r="H2" s="631"/>
      <c r="I2" s="272"/>
      <c r="J2" s="272"/>
      <c r="K2" s="527"/>
      <c r="L2" s="387"/>
      <c r="M2" s="387"/>
      <c r="N2" s="387"/>
      <c r="O2" s="387"/>
      <c r="P2" s="632"/>
      <c r="Q2" s="36"/>
    </row>
    <row r="3" spans="1:17" ht="28.15" customHeight="1" x14ac:dyDescent="0.25">
      <c r="A3" s="3"/>
      <c r="B3" s="598"/>
      <c r="C3" s="527"/>
      <c r="D3" s="387"/>
      <c r="E3" s="386"/>
      <c r="F3" s="545"/>
      <c r="G3" s="1029" t="s">
        <v>435</v>
      </c>
      <c r="H3" s="1029"/>
      <c r="I3" s="1029"/>
      <c r="J3" s="1029"/>
      <c r="K3" s="1029"/>
      <c r="L3" s="1029"/>
      <c r="M3" s="1029" t="s">
        <v>262</v>
      </c>
      <c r="N3" s="1029"/>
      <c r="O3" s="1029"/>
      <c r="P3" s="1080"/>
      <c r="Q3" s="36"/>
    </row>
    <row r="4" spans="1:17" ht="12" customHeight="1" x14ac:dyDescent="0.25">
      <c r="A4" s="3"/>
      <c r="B4" s="1011" t="s">
        <v>14</v>
      </c>
      <c r="C4" s="1086"/>
      <c r="D4" s="1086"/>
      <c r="E4" s="1086"/>
      <c r="F4" s="1086"/>
      <c r="G4" s="1086"/>
      <c r="H4" s="1086"/>
      <c r="I4" s="387"/>
      <c r="J4" s="387"/>
      <c r="K4" s="387"/>
      <c r="L4" s="387"/>
      <c r="M4" s="387"/>
      <c r="N4" s="387"/>
      <c r="O4" s="387"/>
      <c r="P4" s="632"/>
      <c r="Q4" s="36"/>
    </row>
    <row r="5" spans="1:17" ht="12" customHeight="1" x14ac:dyDescent="0.25">
      <c r="A5" s="3"/>
      <c r="B5" s="1081" t="s">
        <v>329</v>
      </c>
      <c r="C5" s="1082"/>
      <c r="D5" s="1082"/>
      <c r="E5" s="1082"/>
      <c r="F5" s="1083"/>
      <c r="G5" s="1006" t="s">
        <v>327</v>
      </c>
      <c r="H5" s="1007"/>
      <c r="I5" s="1007"/>
      <c r="J5" s="1007"/>
      <c r="K5" s="1008"/>
      <c r="L5" s="1006" t="s">
        <v>328</v>
      </c>
      <c r="M5" s="1007"/>
      <c r="N5" s="1007"/>
      <c r="O5" s="1007"/>
      <c r="P5" s="1008"/>
      <c r="Q5" s="36"/>
    </row>
    <row r="6" spans="1:17" ht="12" customHeight="1" x14ac:dyDescent="0.25">
      <c r="A6" s="3"/>
      <c r="B6" s="319" t="s">
        <v>345</v>
      </c>
      <c r="C6" s="45" t="s">
        <v>136</v>
      </c>
      <c r="D6" s="45" t="s">
        <v>0</v>
      </c>
      <c r="E6" s="45" t="s">
        <v>3</v>
      </c>
      <c r="F6" s="45" t="s">
        <v>1</v>
      </c>
      <c r="G6" s="45" t="s">
        <v>136</v>
      </c>
      <c r="H6" s="45" t="s">
        <v>0</v>
      </c>
      <c r="I6" s="45" t="s">
        <v>3</v>
      </c>
      <c r="J6" s="263" t="s">
        <v>372</v>
      </c>
      <c r="K6" s="45" t="s">
        <v>1</v>
      </c>
      <c r="L6" s="59" t="s">
        <v>136</v>
      </c>
      <c r="M6" s="45" t="s">
        <v>0</v>
      </c>
      <c r="N6" s="45" t="s">
        <v>3</v>
      </c>
      <c r="O6" s="263" t="s">
        <v>372</v>
      </c>
      <c r="P6" s="45" t="s">
        <v>1</v>
      </c>
      <c r="Q6" s="36"/>
    </row>
    <row r="7" spans="1:17" ht="12" customHeight="1" thickBot="1" x14ac:dyDescent="0.3">
      <c r="A7" s="3"/>
      <c r="B7" s="192"/>
      <c r="C7" s="171"/>
      <c r="D7" s="185"/>
      <c r="E7" s="118"/>
      <c r="F7" s="185"/>
      <c r="G7" s="171"/>
      <c r="H7" s="185"/>
      <c r="I7" s="24"/>
      <c r="J7" s="24"/>
      <c r="K7" s="191"/>
      <c r="L7" s="162"/>
      <c r="M7" s="236"/>
      <c r="N7" s="226"/>
      <c r="O7" s="226"/>
      <c r="P7" s="299"/>
      <c r="Q7" s="36"/>
    </row>
    <row r="8" spans="1:17" ht="12" customHeight="1" x14ac:dyDescent="0.25">
      <c r="A8" s="3"/>
      <c r="B8" s="633" t="s">
        <v>322</v>
      </c>
      <c r="C8" s="206">
        <v>0</v>
      </c>
      <c r="D8" s="207" t="s">
        <v>380</v>
      </c>
      <c r="E8" s="120">
        <f>+C8/2</f>
        <v>0</v>
      </c>
      <c r="F8" s="207"/>
      <c r="G8" s="206">
        <v>330</v>
      </c>
      <c r="H8" s="207" t="s">
        <v>380</v>
      </c>
      <c r="I8" s="126">
        <f>+G8/3.3</f>
        <v>100</v>
      </c>
      <c r="J8" s="208"/>
      <c r="K8" s="1001">
        <f>SUM(J8:J11)</f>
        <v>164</v>
      </c>
      <c r="L8" s="206">
        <v>330</v>
      </c>
      <c r="M8" s="207" t="s">
        <v>380</v>
      </c>
      <c r="N8" s="126">
        <f>+L8/3.3</f>
        <v>100</v>
      </c>
      <c r="O8" s="208"/>
      <c r="P8" s="1001">
        <f>SUM(O8:O11)</f>
        <v>164</v>
      </c>
      <c r="Q8" s="36"/>
    </row>
    <row r="9" spans="1:17" ht="12" customHeight="1" x14ac:dyDescent="0.25">
      <c r="A9" s="3"/>
      <c r="B9" s="555" t="s">
        <v>323</v>
      </c>
      <c r="C9" s="91">
        <v>0</v>
      </c>
      <c r="D9" s="185" t="s">
        <v>15</v>
      </c>
      <c r="E9" s="118">
        <f>+C9</f>
        <v>0</v>
      </c>
      <c r="F9" s="185"/>
      <c r="G9" s="91">
        <v>150</v>
      </c>
      <c r="H9" s="185" t="s">
        <v>15</v>
      </c>
      <c r="I9" s="118">
        <f>+G9</f>
        <v>150</v>
      </c>
      <c r="J9" s="58">
        <f>+I9</f>
        <v>150</v>
      </c>
      <c r="K9" s="1002"/>
      <c r="L9" s="91">
        <v>150</v>
      </c>
      <c r="M9" s="185" t="s">
        <v>15</v>
      </c>
      <c r="N9" s="118">
        <f>+L9</f>
        <v>150</v>
      </c>
      <c r="O9" s="58">
        <f>+N9</f>
        <v>150</v>
      </c>
      <c r="P9" s="1002"/>
      <c r="Q9" s="36"/>
    </row>
    <row r="10" spans="1:17" ht="12" customHeight="1" x14ac:dyDescent="0.25">
      <c r="A10" s="3"/>
      <c r="B10" s="555" t="s">
        <v>359</v>
      </c>
      <c r="C10" s="91">
        <v>0</v>
      </c>
      <c r="D10" s="185" t="s">
        <v>15</v>
      </c>
      <c r="E10" s="118">
        <f t="shared" ref="E10" si="0">+C10</f>
        <v>0</v>
      </c>
      <c r="F10" s="185"/>
      <c r="G10" s="91">
        <v>6</v>
      </c>
      <c r="H10" s="185" t="s">
        <v>15</v>
      </c>
      <c r="I10" s="118">
        <f t="shared" ref="I10" si="1">+G10</f>
        <v>6</v>
      </c>
      <c r="J10" s="58">
        <f>+I10</f>
        <v>6</v>
      </c>
      <c r="K10" s="1002"/>
      <c r="L10" s="91">
        <v>6</v>
      </c>
      <c r="M10" s="185" t="s">
        <v>15</v>
      </c>
      <c r="N10" s="118">
        <f t="shared" ref="N10" si="2">+L10</f>
        <v>6</v>
      </c>
      <c r="O10" s="58">
        <f>+N10</f>
        <v>6</v>
      </c>
      <c r="P10" s="1002"/>
      <c r="Q10" s="36"/>
    </row>
    <row r="11" spans="1:17" ht="12" customHeight="1" thickBot="1" x14ac:dyDescent="0.3">
      <c r="A11" s="3"/>
      <c r="B11" s="634" t="s">
        <v>360</v>
      </c>
      <c r="C11" s="204">
        <v>0</v>
      </c>
      <c r="D11" s="209" t="s">
        <v>15</v>
      </c>
      <c r="E11" s="129">
        <f>+C11</f>
        <v>0</v>
      </c>
      <c r="F11" s="209"/>
      <c r="G11" s="204">
        <v>8</v>
      </c>
      <c r="H11" s="209" t="s">
        <v>15</v>
      </c>
      <c r="I11" s="129">
        <f>+G11</f>
        <v>8</v>
      </c>
      <c r="J11" s="210">
        <f>+I11</f>
        <v>8</v>
      </c>
      <c r="K11" s="1003"/>
      <c r="L11" s="204">
        <v>8</v>
      </c>
      <c r="M11" s="209" t="s">
        <v>15</v>
      </c>
      <c r="N11" s="129">
        <f>+L11</f>
        <v>8</v>
      </c>
      <c r="O11" s="210">
        <f>+N11</f>
        <v>8</v>
      </c>
      <c r="P11" s="1003"/>
      <c r="Q11" s="36"/>
    </row>
    <row r="12" spans="1:17" ht="12" customHeight="1" x14ac:dyDescent="0.25">
      <c r="A12" s="3"/>
      <c r="B12" s="304" t="s">
        <v>381</v>
      </c>
      <c r="C12" s="91">
        <v>0</v>
      </c>
      <c r="D12" s="185" t="s">
        <v>15</v>
      </c>
      <c r="E12" s="118">
        <f>+C12</f>
        <v>0</v>
      </c>
      <c r="F12" s="185"/>
      <c r="G12" s="91"/>
      <c r="H12" s="185"/>
      <c r="I12" s="118"/>
      <c r="J12" s="58"/>
      <c r="K12" s="301"/>
      <c r="L12" s="162">
        <v>10</v>
      </c>
      <c r="M12" s="185" t="s">
        <v>15</v>
      </c>
      <c r="N12" s="118">
        <f>+L12</f>
        <v>10</v>
      </c>
      <c r="O12" s="58"/>
      <c r="P12" s="301">
        <f>+N12</f>
        <v>10</v>
      </c>
      <c r="Q12" s="36"/>
    </row>
    <row r="13" spans="1:17" ht="12" customHeight="1" x14ac:dyDescent="0.25">
      <c r="A13" s="3"/>
      <c r="B13" s="94" t="s">
        <v>5</v>
      </c>
      <c r="C13" s="60">
        <v>0</v>
      </c>
      <c r="D13" s="118" t="s">
        <v>139</v>
      </c>
      <c r="E13" s="34">
        <f>+C13</f>
        <v>0</v>
      </c>
      <c r="F13" s="39"/>
      <c r="G13" s="60"/>
      <c r="H13" s="118"/>
      <c r="I13" s="34"/>
      <c r="J13" s="32"/>
      <c r="K13" s="276"/>
      <c r="L13" s="49">
        <v>2</v>
      </c>
      <c r="M13" s="118" t="s">
        <v>139</v>
      </c>
      <c r="N13" s="34">
        <f>+L13</f>
        <v>2</v>
      </c>
      <c r="O13" s="34"/>
      <c r="P13" s="302">
        <f>+N13</f>
        <v>2</v>
      </c>
      <c r="Q13" s="36"/>
    </row>
    <row r="14" spans="1:17" ht="12" customHeight="1" x14ac:dyDescent="0.25">
      <c r="A14" s="3"/>
      <c r="B14" s="555" t="s">
        <v>382</v>
      </c>
      <c r="C14" s="91">
        <v>0</v>
      </c>
      <c r="D14" s="185" t="s">
        <v>132</v>
      </c>
      <c r="E14" s="118">
        <f>+C14</f>
        <v>0</v>
      </c>
      <c r="F14" s="185"/>
      <c r="G14" s="91"/>
      <c r="H14" s="185"/>
      <c r="I14" s="118"/>
      <c r="J14" s="58"/>
      <c r="K14" s="302"/>
      <c r="L14" s="162">
        <v>15</v>
      </c>
      <c r="M14" s="185" t="s">
        <v>132</v>
      </c>
      <c r="N14" s="118">
        <f>+L14</f>
        <v>15</v>
      </c>
      <c r="O14" s="58"/>
      <c r="P14" s="302">
        <f>+N14</f>
        <v>15</v>
      </c>
      <c r="Q14" s="36"/>
    </row>
    <row r="15" spans="1:17" ht="12" customHeight="1" x14ac:dyDescent="0.25">
      <c r="A15" s="27"/>
      <c r="B15" s="94" t="s">
        <v>324</v>
      </c>
      <c r="C15" s="49">
        <v>0</v>
      </c>
      <c r="D15" s="185" t="s">
        <v>271</v>
      </c>
      <c r="E15" s="118">
        <f>+C15/10</f>
        <v>0</v>
      </c>
      <c r="F15" s="185"/>
      <c r="G15" s="49"/>
      <c r="H15" s="185"/>
      <c r="I15" s="118"/>
      <c r="J15" s="58"/>
      <c r="K15" s="302"/>
      <c r="L15" s="34">
        <v>5</v>
      </c>
      <c r="M15" s="185" t="s">
        <v>271</v>
      </c>
      <c r="N15" s="118">
        <v>1</v>
      </c>
      <c r="O15" s="58"/>
      <c r="P15" s="302">
        <f t="shared" ref="P15:P22" si="3">+N15</f>
        <v>1</v>
      </c>
      <c r="Q15" s="36"/>
    </row>
    <row r="16" spans="1:17" ht="12" customHeight="1" x14ac:dyDescent="0.25">
      <c r="A16" s="4"/>
      <c r="B16" s="94" t="s">
        <v>274</v>
      </c>
      <c r="C16" s="91">
        <v>0</v>
      </c>
      <c r="D16" s="185" t="s">
        <v>132</v>
      </c>
      <c r="E16" s="118">
        <f>+C16</f>
        <v>0</v>
      </c>
      <c r="F16" s="185"/>
      <c r="G16" s="91"/>
      <c r="H16" s="185"/>
      <c r="I16" s="118"/>
      <c r="J16" s="58"/>
      <c r="K16" s="302"/>
      <c r="L16" s="162">
        <v>2</v>
      </c>
      <c r="M16" s="185" t="s">
        <v>132</v>
      </c>
      <c r="N16" s="118">
        <f>+L16</f>
        <v>2</v>
      </c>
      <c r="O16" s="58"/>
      <c r="P16" s="302">
        <f t="shared" si="3"/>
        <v>2</v>
      </c>
      <c r="Q16" s="36"/>
    </row>
    <row r="17" spans="1:17" ht="12" customHeight="1" x14ac:dyDescent="0.25">
      <c r="A17" s="4"/>
      <c r="B17" s="559" t="s">
        <v>325</v>
      </c>
      <c r="C17" s="91">
        <v>0</v>
      </c>
      <c r="D17" s="185" t="s">
        <v>132</v>
      </c>
      <c r="E17" s="118">
        <f>+C17</f>
        <v>0</v>
      </c>
      <c r="F17" s="185"/>
      <c r="G17" s="91"/>
      <c r="H17" s="185"/>
      <c r="I17" s="118"/>
      <c r="J17" s="58"/>
      <c r="K17" s="302"/>
      <c r="L17" s="162">
        <v>1</v>
      </c>
      <c r="M17" s="185" t="s">
        <v>132</v>
      </c>
      <c r="N17" s="118">
        <f>+L17</f>
        <v>1</v>
      </c>
      <c r="O17" s="58"/>
      <c r="P17" s="302">
        <f t="shared" si="3"/>
        <v>1</v>
      </c>
      <c r="Q17" s="36"/>
    </row>
    <row r="18" spans="1:17" ht="12" customHeight="1" x14ac:dyDescent="0.25">
      <c r="A18" s="4"/>
      <c r="B18" s="94" t="s">
        <v>284</v>
      </c>
      <c r="C18" s="91">
        <v>0</v>
      </c>
      <c r="D18" s="185" t="s">
        <v>165</v>
      </c>
      <c r="E18" s="118">
        <f>+C18/40</f>
        <v>0</v>
      </c>
      <c r="F18" s="185"/>
      <c r="G18" s="91"/>
      <c r="H18" s="185"/>
      <c r="I18" s="118"/>
      <c r="J18" s="58"/>
      <c r="K18" s="302"/>
      <c r="L18" s="162">
        <v>40</v>
      </c>
      <c r="M18" s="185" t="s">
        <v>165</v>
      </c>
      <c r="N18" s="118">
        <f>+L18/40</f>
        <v>1</v>
      </c>
      <c r="O18" s="58"/>
      <c r="P18" s="302">
        <f t="shared" si="3"/>
        <v>1</v>
      </c>
      <c r="Q18" s="36"/>
    </row>
    <row r="19" spans="1:17" ht="12" customHeight="1" x14ac:dyDescent="0.25">
      <c r="A19" s="4"/>
      <c r="B19" s="94" t="s">
        <v>268</v>
      </c>
      <c r="C19" s="91">
        <v>0</v>
      </c>
      <c r="D19" s="185" t="s">
        <v>160</v>
      </c>
      <c r="E19" s="118">
        <f>+C19/1.5</f>
        <v>0</v>
      </c>
      <c r="F19" s="185"/>
      <c r="G19" s="91"/>
      <c r="H19" s="185"/>
      <c r="I19" s="118"/>
      <c r="J19" s="58"/>
      <c r="K19" s="302"/>
      <c r="L19" s="162">
        <v>18</v>
      </c>
      <c r="M19" s="185" t="s">
        <v>160</v>
      </c>
      <c r="N19" s="118">
        <f>+L19/1.5</f>
        <v>12</v>
      </c>
      <c r="O19" s="58">
        <v>0</v>
      </c>
      <c r="P19" s="302"/>
      <c r="Q19" s="36"/>
    </row>
    <row r="20" spans="1:17" ht="12" customHeight="1" x14ac:dyDescent="0.25">
      <c r="A20" s="4"/>
      <c r="B20" s="94" t="s">
        <v>288</v>
      </c>
      <c r="C20" s="91">
        <v>0</v>
      </c>
      <c r="D20" s="185" t="s">
        <v>163</v>
      </c>
      <c r="E20" s="118">
        <f>+C20/10</f>
        <v>0</v>
      </c>
      <c r="F20" s="185"/>
      <c r="G20" s="91"/>
      <c r="H20" s="185"/>
      <c r="I20" s="118"/>
      <c r="J20" s="34"/>
      <c r="K20" s="276"/>
      <c r="L20" s="162">
        <v>10</v>
      </c>
      <c r="M20" s="185" t="s">
        <v>163</v>
      </c>
      <c r="N20" s="118">
        <f>+L20/10</f>
        <v>1</v>
      </c>
      <c r="O20" s="34"/>
      <c r="P20" s="302">
        <f t="shared" si="3"/>
        <v>1</v>
      </c>
      <c r="Q20" s="36"/>
    </row>
    <row r="21" spans="1:17" ht="12" customHeight="1" x14ac:dyDescent="0.25">
      <c r="A21" s="4"/>
      <c r="B21" s="94" t="s">
        <v>339</v>
      </c>
      <c r="C21" s="91">
        <v>0</v>
      </c>
      <c r="D21" s="185" t="s">
        <v>283</v>
      </c>
      <c r="E21" s="118">
        <f>+C21/9.5</f>
        <v>0</v>
      </c>
      <c r="F21" s="193"/>
      <c r="G21" s="91"/>
      <c r="H21" s="185"/>
      <c r="I21" s="118"/>
      <c r="J21" s="34"/>
      <c r="K21" s="276"/>
      <c r="L21" s="91">
        <v>19</v>
      </c>
      <c r="M21" s="185" t="s">
        <v>283</v>
      </c>
      <c r="N21" s="300">
        <f>+L21/9.5</f>
        <v>2</v>
      </c>
      <c r="O21" s="34"/>
      <c r="P21" s="302"/>
      <c r="Q21" s="36"/>
    </row>
    <row r="22" spans="1:17" ht="12" customHeight="1" x14ac:dyDescent="0.25">
      <c r="A22" s="4"/>
      <c r="B22" s="186" t="s">
        <v>344</v>
      </c>
      <c r="C22" s="189">
        <v>0</v>
      </c>
      <c r="D22" s="188" t="s">
        <v>15</v>
      </c>
      <c r="E22" s="71">
        <f>+C22</f>
        <v>0</v>
      </c>
      <c r="F22" s="194"/>
      <c r="G22" s="189"/>
      <c r="H22" s="188"/>
      <c r="I22" s="71"/>
      <c r="J22" s="190"/>
      <c r="K22" s="279"/>
      <c r="L22" s="189">
        <v>6</v>
      </c>
      <c r="M22" s="188" t="s">
        <v>15</v>
      </c>
      <c r="N22" s="289">
        <f>+L22</f>
        <v>6</v>
      </c>
      <c r="O22" s="190">
        <f>+N22</f>
        <v>6</v>
      </c>
      <c r="P22" s="302">
        <f t="shared" si="3"/>
        <v>6</v>
      </c>
      <c r="Q22" s="36"/>
    </row>
    <row r="23" spans="1:17" ht="12" customHeight="1" x14ac:dyDescent="0.25">
      <c r="A23" s="4"/>
      <c r="B23" s="635"/>
      <c r="C23" s="115"/>
      <c r="D23" s="1024" t="s">
        <v>155</v>
      </c>
      <c r="E23" s="1024"/>
      <c r="F23" s="43">
        <f>SUM(F5:F17)</f>
        <v>0</v>
      </c>
      <c r="G23" s="51"/>
      <c r="H23" s="1024" t="s">
        <v>155</v>
      </c>
      <c r="I23" s="1024"/>
      <c r="J23" s="554"/>
      <c r="K23" s="303">
        <f>SUM(K8:K22)</f>
        <v>164</v>
      </c>
      <c r="L23" s="51"/>
      <c r="M23" s="284" t="s">
        <v>154</v>
      </c>
      <c r="N23" s="284"/>
      <c r="O23" s="284"/>
      <c r="P23" s="303">
        <f>SUM(P8:P22)</f>
        <v>203</v>
      </c>
      <c r="Q23" s="36"/>
    </row>
    <row r="24" spans="1:17" ht="27" customHeight="1" x14ac:dyDescent="0.25">
      <c r="A24" s="406"/>
      <c r="B24" s="1087" t="s">
        <v>326</v>
      </c>
      <c r="C24" s="1029"/>
      <c r="D24" s="1029"/>
      <c r="E24" s="1029"/>
      <c r="F24" s="1029"/>
      <c r="G24" s="1029"/>
      <c r="H24" s="527"/>
      <c r="I24" s="387"/>
      <c r="J24" s="387"/>
      <c r="K24" s="387"/>
      <c r="L24" s="387"/>
      <c r="M24" s="387"/>
      <c r="N24" s="387"/>
      <c r="O24" s="387"/>
      <c r="P24" s="632"/>
      <c r="Q24" s="36"/>
    </row>
    <row r="25" spans="1:17" ht="12" customHeight="1" x14ac:dyDescent="0.25">
      <c r="A25" s="2"/>
      <c r="B25" s="636"/>
      <c r="C25" s="272"/>
      <c r="D25" s="637"/>
      <c r="E25" s="638"/>
      <c r="F25" s="637"/>
      <c r="G25" s="272"/>
      <c r="H25" s="272"/>
      <c r="I25" s="1084"/>
      <c r="J25" s="1084"/>
      <c r="K25" s="1085"/>
      <c r="L25" s="387"/>
      <c r="M25" s="387"/>
      <c r="N25" s="387"/>
      <c r="O25" s="387"/>
      <c r="P25" s="632"/>
      <c r="Q25" s="36"/>
    </row>
    <row r="26" spans="1:17" x14ac:dyDescent="0.25">
      <c r="A26" s="2"/>
      <c r="B26" s="1022" t="s">
        <v>509</v>
      </c>
      <c r="C26" s="1023"/>
      <c r="D26" s="1023"/>
      <c r="E26" s="1023"/>
      <c r="F26" s="1023"/>
      <c r="G26" s="1023"/>
      <c r="H26" s="527"/>
      <c r="I26" s="609"/>
      <c r="J26" s="609"/>
      <c r="K26" s="609"/>
      <c r="L26" s="387"/>
      <c r="M26" s="387"/>
      <c r="N26" s="387"/>
      <c r="O26" s="387"/>
      <c r="P26" s="632"/>
      <c r="Q26" s="36"/>
    </row>
    <row r="27" spans="1:17" x14ac:dyDescent="0.25">
      <c r="A27" s="36"/>
      <c r="B27" s="577" t="s">
        <v>137</v>
      </c>
      <c r="C27" s="360"/>
      <c r="D27" s="578"/>
      <c r="E27" s="360"/>
      <c r="F27" s="360"/>
      <c r="G27" s="360"/>
      <c r="H27" s="527"/>
      <c r="I27" s="387"/>
      <c r="J27" s="387"/>
      <c r="K27" s="387"/>
      <c r="L27" s="387"/>
      <c r="M27" s="387"/>
      <c r="N27" s="387"/>
      <c r="O27" s="387"/>
      <c r="P27" s="632"/>
      <c r="Q27" s="36"/>
    </row>
    <row r="28" spans="1:17" x14ac:dyDescent="0.25">
      <c r="A28" s="36"/>
      <c r="B28" s="579" t="s">
        <v>147</v>
      </c>
      <c r="C28" s="360"/>
      <c r="D28" s="578"/>
      <c r="E28" s="360"/>
      <c r="F28" s="360"/>
      <c r="G28" s="360"/>
      <c r="H28" s="527"/>
      <c r="I28" s="387"/>
      <c r="J28" s="387"/>
      <c r="K28" s="387"/>
      <c r="L28" s="387"/>
      <c r="M28" s="387"/>
      <c r="N28" s="387"/>
      <c r="O28" s="387"/>
      <c r="P28" s="632"/>
      <c r="Q28" s="36"/>
    </row>
    <row r="29" spans="1:17" x14ac:dyDescent="0.25">
      <c r="A29" s="36"/>
      <c r="B29" s="579" t="s">
        <v>511</v>
      </c>
      <c r="C29" s="360"/>
      <c r="D29" s="578"/>
      <c r="E29" s="360"/>
      <c r="F29" s="360"/>
      <c r="G29" s="360"/>
      <c r="H29" s="527"/>
      <c r="I29" s="387"/>
      <c r="J29" s="387"/>
      <c r="K29" s="387"/>
      <c r="L29" s="387"/>
      <c r="M29" s="387"/>
      <c r="N29" s="387"/>
      <c r="O29" s="387"/>
      <c r="P29" s="632"/>
      <c r="Q29" s="36"/>
    </row>
    <row r="30" spans="1:17" x14ac:dyDescent="0.25">
      <c r="A30" s="36"/>
      <c r="B30" s="579" t="s">
        <v>510</v>
      </c>
      <c r="C30" s="360"/>
      <c r="D30" s="526"/>
      <c r="E30" s="360"/>
      <c r="F30" s="360"/>
      <c r="G30" s="360"/>
      <c r="H30" s="527"/>
      <c r="I30" s="387"/>
      <c r="J30" s="387"/>
      <c r="K30" s="387"/>
      <c r="L30" s="360" t="s">
        <v>236</v>
      </c>
      <c r="M30" s="360"/>
      <c r="N30" s="360"/>
      <c r="O30" s="360"/>
      <c r="P30" s="632"/>
      <c r="Q30" s="36"/>
    </row>
    <row r="31" spans="1:17" ht="14.45" customHeight="1" x14ac:dyDescent="0.25">
      <c r="A31" s="36"/>
      <c r="B31" s="579" t="s">
        <v>514</v>
      </c>
      <c r="C31" s="360"/>
      <c r="D31" s="526"/>
      <c r="E31" s="360"/>
      <c r="F31" s="360"/>
      <c r="G31" s="360"/>
      <c r="H31" s="527"/>
      <c r="I31" s="387"/>
      <c r="J31" s="387"/>
      <c r="K31" s="387"/>
      <c r="L31" s="1025" t="s">
        <v>487</v>
      </c>
      <c r="M31" s="1025"/>
      <c r="N31" s="1025"/>
      <c r="O31" s="1025"/>
      <c r="P31" s="1040"/>
      <c r="Q31" s="36"/>
    </row>
    <row r="32" spans="1:17" x14ac:dyDescent="0.25">
      <c r="A32" s="36"/>
      <c r="B32" s="581" t="s">
        <v>512</v>
      </c>
      <c r="C32" s="527"/>
      <c r="D32" s="527"/>
      <c r="E32" s="527"/>
      <c r="F32" s="527"/>
      <c r="G32" s="387"/>
      <c r="H32" s="527"/>
      <c r="I32" s="387"/>
      <c r="J32" s="387"/>
      <c r="K32" s="387"/>
      <c r="L32" s="1025"/>
      <c r="M32" s="1025"/>
      <c r="N32" s="1025"/>
      <c r="O32" s="1025"/>
      <c r="P32" s="1040"/>
      <c r="Q32" s="36"/>
    </row>
    <row r="33" spans="1:17" x14ac:dyDescent="0.25">
      <c r="A33" s="36"/>
      <c r="B33" s="581" t="s">
        <v>513</v>
      </c>
      <c r="C33" s="421"/>
      <c r="D33" s="527"/>
      <c r="E33" s="527"/>
      <c r="F33" s="527"/>
      <c r="G33" s="387"/>
      <c r="H33" s="527"/>
      <c r="I33" s="387"/>
      <c r="J33" s="387"/>
      <c r="K33" s="387"/>
      <c r="L33" s="580"/>
      <c r="M33" s="580"/>
      <c r="N33" s="580"/>
      <c r="O33" s="580"/>
      <c r="P33" s="639"/>
      <c r="Q33" s="36"/>
    </row>
    <row r="34" spans="1:17" x14ac:dyDescent="0.25">
      <c r="A34" s="36"/>
      <c r="B34" s="582" t="s">
        <v>245</v>
      </c>
      <c r="C34" s="585"/>
      <c r="D34" s="585"/>
      <c r="E34" s="584"/>
      <c r="F34" s="584"/>
      <c r="G34" s="584"/>
      <c r="H34" s="640"/>
      <c r="I34" s="612"/>
      <c r="J34" s="612"/>
      <c r="K34" s="612"/>
      <c r="L34" s="612"/>
      <c r="M34" s="612"/>
      <c r="N34" s="612"/>
      <c r="O34" s="612"/>
      <c r="P34" s="641"/>
      <c r="Q34" s="36"/>
    </row>
    <row r="35" spans="1:17" x14ac:dyDescent="0.25">
      <c r="A35" s="36"/>
      <c r="B35" s="177"/>
      <c r="C35" s="534"/>
      <c r="D35" s="177"/>
      <c r="E35" s="534"/>
      <c r="F35" s="177"/>
      <c r="G35" s="177"/>
      <c r="H35" s="534"/>
      <c r="I35" s="177"/>
      <c r="J35" s="177"/>
      <c r="K35" s="177"/>
      <c r="L35" s="177"/>
      <c r="M35" s="177"/>
      <c r="N35" s="177"/>
      <c r="O35" s="177"/>
      <c r="P35" s="177"/>
      <c r="Q35" s="36"/>
    </row>
    <row r="36" spans="1:17" x14ac:dyDescent="0.25">
      <c r="B36" s="177"/>
      <c r="C36" s="534"/>
      <c r="D36" s="177"/>
      <c r="E36" s="534"/>
      <c r="F36" s="177"/>
      <c r="G36" s="177"/>
      <c r="H36" s="534"/>
      <c r="I36" s="177"/>
      <c r="J36" s="177"/>
      <c r="K36" s="177"/>
      <c r="L36" s="177"/>
      <c r="M36" s="177"/>
      <c r="N36" s="177"/>
      <c r="O36" s="177"/>
      <c r="P36" s="177"/>
      <c r="Q36" s="36"/>
    </row>
  </sheetData>
  <mergeCells count="15">
    <mergeCell ref="L31:P32"/>
    <mergeCell ref="C1:M1"/>
    <mergeCell ref="B26:G26"/>
    <mergeCell ref="K8:K11"/>
    <mergeCell ref="P8:P11"/>
    <mergeCell ref="M3:P3"/>
    <mergeCell ref="B5:F5"/>
    <mergeCell ref="D23:E23"/>
    <mergeCell ref="H23:I23"/>
    <mergeCell ref="I25:K25"/>
    <mergeCell ref="L5:P5"/>
    <mergeCell ref="B4:H4"/>
    <mergeCell ref="G5:K5"/>
    <mergeCell ref="B24:G24"/>
    <mergeCell ref="G3:L3"/>
  </mergeCells>
  <printOptions horizontalCentered="1"/>
  <pageMargins left="0.51181102362204722" right="0.51181102362204722" top="0.55118110236220474" bottom="0.55118110236220474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view="pageBreakPreview" zoomScale="60" zoomScaleNormal="40" workbookViewId="0">
      <selection activeCell="Q51" sqref="B1:Q51"/>
    </sheetView>
  </sheetViews>
  <sheetFormatPr baseColWidth="10" defaultRowHeight="15" x14ac:dyDescent="0.25"/>
  <cols>
    <col min="1" max="1" width="3.42578125" customWidth="1"/>
    <col min="2" max="2" width="24.7109375" style="64" customWidth="1"/>
    <col min="3" max="3" width="5.7109375" customWidth="1"/>
    <col min="4" max="4" width="10.28515625" style="61" customWidth="1"/>
    <col min="5" max="5" width="4.85546875" customWidth="1"/>
    <col min="6" max="6" width="6.42578125" customWidth="1"/>
    <col min="7" max="7" width="6.140625" customWidth="1"/>
    <col min="8" max="8" width="9.42578125" customWidth="1"/>
    <col min="9" max="9" width="6.28515625" customWidth="1"/>
    <col min="10" max="10" width="5.140625" customWidth="1"/>
    <col min="11" max="11" width="6.85546875" customWidth="1"/>
    <col min="12" max="12" width="6.42578125" customWidth="1"/>
    <col min="13" max="13" width="10.42578125" customWidth="1"/>
    <col min="14" max="14" width="6.28515625" customWidth="1"/>
    <col min="15" max="15" width="3.85546875" customWidth="1"/>
    <col min="16" max="16" width="6.7109375" customWidth="1"/>
    <col min="17" max="17" width="12.28515625" style="29" customWidth="1"/>
    <col min="18" max="18" width="5.5703125" customWidth="1"/>
    <col min="19" max="19" width="6.85546875" customWidth="1"/>
    <col min="20" max="20" width="5.5703125" customWidth="1"/>
    <col min="21" max="21" width="4.5703125" customWidth="1"/>
  </cols>
  <sheetData>
    <row r="1" spans="1:20" ht="15.75" x14ac:dyDescent="0.25">
      <c r="A1" s="36"/>
      <c r="B1" s="1101" t="s">
        <v>174</v>
      </c>
      <c r="C1" s="1101"/>
      <c r="D1" s="1101"/>
      <c r="E1" s="1101"/>
      <c r="F1" s="1101"/>
      <c r="G1" s="1101"/>
      <c r="H1" s="1101"/>
      <c r="I1" s="1101"/>
      <c r="J1" s="1101"/>
      <c r="K1" s="1101"/>
      <c r="L1" s="1101"/>
      <c r="M1" s="1101"/>
      <c r="N1" s="1101"/>
      <c r="O1" s="1101"/>
      <c r="P1" s="1101"/>
      <c r="Q1" s="36"/>
    </row>
    <row r="2" spans="1:20" s="36" customFormat="1" ht="15.6" customHeight="1" x14ac:dyDescent="0.25">
      <c r="B2" s="1102"/>
      <c r="C2" s="1103"/>
      <c r="D2" s="1103"/>
      <c r="E2" s="614"/>
      <c r="F2" s="615"/>
      <c r="G2" s="1105" t="s">
        <v>435</v>
      </c>
      <c r="H2" s="1105"/>
      <c r="I2" s="1105"/>
      <c r="J2" s="1105"/>
      <c r="K2" s="1105"/>
      <c r="L2" s="616"/>
      <c r="M2" s="1104" t="s">
        <v>262</v>
      </c>
      <c r="N2" s="1104"/>
      <c r="O2" s="1104"/>
      <c r="P2" s="1104"/>
      <c r="Q2" s="587"/>
    </row>
    <row r="3" spans="1:20" s="36" customFormat="1" ht="10.9" customHeight="1" x14ac:dyDescent="0.25">
      <c r="B3" s="572"/>
      <c r="C3" s="545"/>
      <c r="D3" s="545"/>
      <c r="E3" s="20"/>
      <c r="F3" s="573"/>
      <c r="G3" s="1016"/>
      <c r="H3" s="1016"/>
      <c r="I3" s="1016"/>
      <c r="J3" s="1016"/>
      <c r="K3" s="1016"/>
      <c r="L3" s="117"/>
      <c r="M3" s="1029"/>
      <c r="N3" s="1029"/>
      <c r="O3" s="1029"/>
      <c r="P3" s="1029"/>
      <c r="Q3" s="574"/>
    </row>
    <row r="4" spans="1:20" s="36" customFormat="1" x14ac:dyDescent="0.25">
      <c r="B4" s="1011" t="s">
        <v>14</v>
      </c>
      <c r="C4" s="1012"/>
      <c r="D4" s="1012"/>
      <c r="E4" s="1012"/>
      <c r="F4" s="1012"/>
      <c r="G4" s="575"/>
      <c r="H4" s="575"/>
      <c r="I4" s="575"/>
      <c r="J4" s="575"/>
      <c r="K4" s="575"/>
      <c r="L4" s="138"/>
      <c r="M4" s="138"/>
      <c r="N4" s="575"/>
      <c r="O4" s="575"/>
      <c r="P4" s="575"/>
      <c r="Q4" s="574"/>
    </row>
    <row r="5" spans="1:20" ht="14.45" customHeight="1" x14ac:dyDescent="0.25">
      <c r="B5" s="1081" t="s">
        <v>329</v>
      </c>
      <c r="C5" s="1082"/>
      <c r="D5" s="1082"/>
      <c r="E5" s="1082"/>
      <c r="F5" s="1083"/>
      <c r="G5" s="1006" t="s">
        <v>327</v>
      </c>
      <c r="H5" s="1007"/>
      <c r="I5" s="1007"/>
      <c r="J5" s="1007"/>
      <c r="K5" s="1008"/>
      <c r="L5" s="1006" t="s">
        <v>328</v>
      </c>
      <c r="M5" s="1007"/>
      <c r="N5" s="1007"/>
      <c r="O5" s="1007"/>
      <c r="P5" s="1008"/>
      <c r="Q5" s="576"/>
    </row>
    <row r="6" spans="1:20" x14ac:dyDescent="0.25">
      <c r="B6" s="319" t="s">
        <v>345</v>
      </c>
      <c r="C6" s="45" t="s">
        <v>136</v>
      </c>
      <c r="D6" s="45" t="s">
        <v>0</v>
      </c>
      <c r="E6" s="45" t="s">
        <v>3</v>
      </c>
      <c r="F6" s="45" t="s">
        <v>1</v>
      </c>
      <c r="G6" s="45" t="s">
        <v>136</v>
      </c>
      <c r="H6" s="45" t="s">
        <v>0</v>
      </c>
      <c r="I6" s="45" t="s">
        <v>3</v>
      </c>
      <c r="J6" s="263" t="s">
        <v>372</v>
      </c>
      <c r="K6" s="45" t="s">
        <v>1</v>
      </c>
      <c r="L6" s="59" t="s">
        <v>136</v>
      </c>
      <c r="M6" s="45" t="s">
        <v>0</v>
      </c>
      <c r="N6" s="45" t="s">
        <v>3</v>
      </c>
      <c r="O6" s="263" t="s">
        <v>372</v>
      </c>
      <c r="P6" s="45" t="s">
        <v>1</v>
      </c>
      <c r="Q6" s="576"/>
    </row>
    <row r="7" spans="1:20" x14ac:dyDescent="0.25">
      <c r="B7" s="111" t="s">
        <v>4</v>
      </c>
      <c r="C7" s="37">
        <f>SUM(F8:F31)</f>
        <v>0</v>
      </c>
      <c r="D7" s="118"/>
      <c r="E7" s="118"/>
      <c r="F7" s="21"/>
      <c r="G7" s="67"/>
      <c r="H7" s="68"/>
      <c r="I7" s="68"/>
      <c r="J7" s="68"/>
      <c r="K7" s="313"/>
      <c r="L7" s="67"/>
      <c r="M7" s="68"/>
      <c r="N7" s="68"/>
      <c r="O7" s="68"/>
      <c r="P7" s="313"/>
      <c r="Q7" s="576"/>
      <c r="R7" s="25"/>
      <c r="S7" s="25"/>
      <c r="T7" s="25"/>
    </row>
    <row r="8" spans="1:20" x14ac:dyDescent="0.25">
      <c r="B8" s="94" t="s">
        <v>5</v>
      </c>
      <c r="C8" s="31">
        <v>0</v>
      </c>
      <c r="D8" s="118" t="s">
        <v>139</v>
      </c>
      <c r="E8" s="32">
        <f>+C8</f>
        <v>0</v>
      </c>
      <c r="F8" s="39">
        <f t="shared" ref="F8:F31" si="0">+E8</f>
        <v>0</v>
      </c>
      <c r="G8" s="49"/>
      <c r="H8" s="34"/>
      <c r="I8" s="34"/>
      <c r="J8" s="34"/>
      <c r="K8" s="276"/>
      <c r="L8" s="49">
        <v>1</v>
      </c>
      <c r="M8" s="118" t="s">
        <v>139</v>
      </c>
      <c r="N8" s="32">
        <f>+L8</f>
        <v>1</v>
      </c>
      <c r="O8" s="32"/>
      <c r="P8" s="276">
        <f t="shared" ref="P8" si="1">+N8</f>
        <v>1</v>
      </c>
      <c r="Q8" s="576"/>
      <c r="R8" s="25"/>
      <c r="S8" s="25"/>
      <c r="T8" s="25"/>
    </row>
    <row r="9" spans="1:20" ht="15.75" thickBot="1" x14ac:dyDescent="0.3">
      <c r="B9" s="111" t="s">
        <v>28</v>
      </c>
      <c r="C9" s="31"/>
      <c r="D9" s="143"/>
      <c r="E9" s="32"/>
      <c r="F9" s="39"/>
      <c r="G9" s="49"/>
      <c r="H9" s="34"/>
      <c r="I9" s="34"/>
      <c r="J9" s="34"/>
      <c r="K9" s="276"/>
      <c r="L9" s="49"/>
      <c r="M9" s="118"/>
      <c r="N9" s="32"/>
      <c r="O9" s="32"/>
      <c r="P9" s="276"/>
      <c r="Q9" s="576"/>
      <c r="R9" s="25"/>
      <c r="S9" s="25"/>
      <c r="T9" s="25"/>
    </row>
    <row r="10" spans="1:20" x14ac:dyDescent="0.25">
      <c r="B10" s="995" t="s">
        <v>179</v>
      </c>
      <c r="C10" s="134">
        <v>0</v>
      </c>
      <c r="D10" s="142" t="s">
        <v>175</v>
      </c>
      <c r="E10" s="121">
        <f>+C10/2.8</f>
        <v>0</v>
      </c>
      <c r="F10" s="122">
        <f>+E10</f>
        <v>0</v>
      </c>
      <c r="G10" s="119">
        <v>500</v>
      </c>
      <c r="H10" s="142" t="s">
        <v>22</v>
      </c>
      <c r="I10" s="310">
        <f>+G10/2.8</f>
        <v>178.57142857142858</v>
      </c>
      <c r="J10" s="121"/>
      <c r="K10" s="1030">
        <f>+I11</f>
        <v>300</v>
      </c>
      <c r="L10" s="119">
        <v>500</v>
      </c>
      <c r="M10" s="142" t="s">
        <v>22</v>
      </c>
      <c r="N10" s="310">
        <f>+L10/2.8</f>
        <v>178.57142857142858</v>
      </c>
      <c r="O10" s="121"/>
      <c r="P10" s="1094">
        <f>+N11</f>
        <v>300</v>
      </c>
      <c r="Q10" s="1091" t="s">
        <v>263</v>
      </c>
      <c r="R10" s="25"/>
      <c r="S10" s="25"/>
      <c r="T10" s="25"/>
    </row>
    <row r="11" spans="1:20" x14ac:dyDescent="0.25">
      <c r="B11" s="988"/>
      <c r="C11" s="31">
        <v>0</v>
      </c>
      <c r="D11" s="143" t="s">
        <v>218</v>
      </c>
      <c r="E11" s="32">
        <f>+C11*2</f>
        <v>0</v>
      </c>
      <c r="F11" s="39">
        <f>+E11</f>
        <v>0</v>
      </c>
      <c r="G11" s="60">
        <v>150</v>
      </c>
      <c r="H11" s="143" t="s">
        <v>166</v>
      </c>
      <c r="I11" s="279">
        <f>+G11*2</f>
        <v>300</v>
      </c>
      <c r="J11" s="34">
        <f>+I11</f>
        <v>300</v>
      </c>
      <c r="K11" s="1031"/>
      <c r="L11" s="60">
        <v>150</v>
      </c>
      <c r="M11" s="143" t="s">
        <v>218</v>
      </c>
      <c r="N11" s="279">
        <f>+L11*2</f>
        <v>300</v>
      </c>
      <c r="O11" s="34">
        <f>+N11</f>
        <v>300</v>
      </c>
      <c r="P11" s="1095"/>
      <c r="Q11" s="1092"/>
      <c r="R11" s="25"/>
      <c r="S11" s="25"/>
      <c r="T11" s="25"/>
    </row>
    <row r="12" spans="1:20" x14ac:dyDescent="0.25">
      <c r="B12" s="987" t="s">
        <v>178</v>
      </c>
      <c r="C12" s="31">
        <v>0</v>
      </c>
      <c r="D12" s="143" t="s">
        <v>219</v>
      </c>
      <c r="E12" s="32">
        <f>+C12/5.6</f>
        <v>0</v>
      </c>
      <c r="F12" s="39">
        <f>+E12</f>
        <v>0</v>
      </c>
      <c r="G12" s="60">
        <v>150</v>
      </c>
      <c r="H12" s="143" t="s">
        <v>219</v>
      </c>
      <c r="I12" s="311">
        <f>+G12/5.6</f>
        <v>26.785714285714288</v>
      </c>
      <c r="J12" s="34"/>
      <c r="K12" s="1031">
        <f>+I13</f>
        <v>60</v>
      </c>
      <c r="L12" s="60">
        <v>150</v>
      </c>
      <c r="M12" s="143" t="s">
        <v>219</v>
      </c>
      <c r="N12" s="311">
        <f>+L12/5.6</f>
        <v>26.785714285714288</v>
      </c>
      <c r="O12" s="32"/>
      <c r="P12" s="1095">
        <f>+N13</f>
        <v>60</v>
      </c>
      <c r="Q12" s="1092"/>
      <c r="R12" s="25"/>
      <c r="S12" s="25"/>
      <c r="T12" s="25"/>
    </row>
    <row r="13" spans="1:20" ht="15.75" thickBot="1" x14ac:dyDescent="0.3">
      <c r="B13" s="1090"/>
      <c r="C13" s="132">
        <v>0</v>
      </c>
      <c r="D13" s="144" t="s">
        <v>218</v>
      </c>
      <c r="E13" s="130">
        <f>+C13*2</f>
        <v>0</v>
      </c>
      <c r="F13" s="131">
        <f>+E13</f>
        <v>0</v>
      </c>
      <c r="G13" s="128">
        <v>30</v>
      </c>
      <c r="H13" s="144" t="s">
        <v>166</v>
      </c>
      <c r="I13" s="277">
        <f>+G13*2</f>
        <v>60</v>
      </c>
      <c r="J13" s="136">
        <f>+I13</f>
        <v>60</v>
      </c>
      <c r="K13" s="1032"/>
      <c r="L13" s="128">
        <v>30</v>
      </c>
      <c r="M13" s="144" t="s">
        <v>218</v>
      </c>
      <c r="N13" s="277">
        <f>+L13*2</f>
        <v>60</v>
      </c>
      <c r="O13" s="136">
        <f>+N13</f>
        <v>60</v>
      </c>
      <c r="P13" s="1096"/>
      <c r="Q13" s="1093"/>
      <c r="R13" s="25"/>
      <c r="S13" s="25"/>
      <c r="T13" s="25"/>
    </row>
    <row r="14" spans="1:20" ht="11.45" customHeight="1" thickBot="1" x14ac:dyDescent="0.3">
      <c r="B14" s="112" t="s">
        <v>168</v>
      </c>
      <c r="C14" s="31"/>
      <c r="D14" s="143"/>
      <c r="E14" s="32"/>
      <c r="F14" s="39"/>
      <c r="G14" s="49"/>
      <c r="H14" s="34"/>
      <c r="I14" s="34"/>
      <c r="J14" s="34"/>
      <c r="K14" s="276"/>
      <c r="L14" s="60"/>
      <c r="M14" s="143"/>
      <c r="N14" s="32"/>
      <c r="O14" s="32"/>
      <c r="P14" s="276"/>
      <c r="Q14" s="576"/>
      <c r="R14" s="25"/>
      <c r="S14" s="25"/>
      <c r="T14" s="25"/>
    </row>
    <row r="15" spans="1:20" ht="16.149999999999999" customHeight="1" x14ac:dyDescent="0.25">
      <c r="B15" s="1100" t="s">
        <v>176</v>
      </c>
      <c r="C15" s="134">
        <v>0</v>
      </c>
      <c r="D15" s="142" t="s">
        <v>161</v>
      </c>
      <c r="E15" s="121">
        <f>+C15/5</f>
        <v>0</v>
      </c>
      <c r="F15" s="122">
        <f t="shared" ref="F15:F27" si="2">+E15</f>
        <v>0</v>
      </c>
      <c r="G15" s="119">
        <v>500</v>
      </c>
      <c r="H15" s="142" t="s">
        <v>161</v>
      </c>
      <c r="I15" s="124">
        <f>+G15/5</f>
        <v>100</v>
      </c>
      <c r="J15" s="121"/>
      <c r="K15" s="290">
        <f t="shared" ref="K15:K17" si="3">+I15</f>
        <v>100</v>
      </c>
      <c r="L15" s="119">
        <v>500</v>
      </c>
      <c r="M15" s="142" t="s">
        <v>161</v>
      </c>
      <c r="N15" s="124">
        <f>+L15/5</f>
        <v>100</v>
      </c>
      <c r="O15" s="121"/>
      <c r="P15" s="290">
        <f t="shared" ref="P15:P27" si="4">+N15</f>
        <v>100</v>
      </c>
      <c r="Q15" s="576"/>
      <c r="R15" s="25"/>
      <c r="S15" s="25"/>
      <c r="T15" s="25"/>
    </row>
    <row r="16" spans="1:20" x14ac:dyDescent="0.25">
      <c r="B16" s="1021"/>
      <c r="C16" s="31">
        <v>0</v>
      </c>
      <c r="D16" s="143" t="s">
        <v>177</v>
      </c>
      <c r="E16" s="32">
        <f>+C16/3.7</f>
        <v>0</v>
      </c>
      <c r="F16" s="39">
        <f t="shared" ref="F16" si="5">+E16</f>
        <v>0</v>
      </c>
      <c r="G16" s="60">
        <v>370</v>
      </c>
      <c r="H16" s="143" t="s">
        <v>177</v>
      </c>
      <c r="I16" s="34">
        <f>+G16/3.7</f>
        <v>100</v>
      </c>
      <c r="J16" s="32"/>
      <c r="K16" s="276">
        <f t="shared" ref="K16" si="6">+I16</f>
        <v>100</v>
      </c>
      <c r="L16" s="60">
        <v>370</v>
      </c>
      <c r="M16" s="143" t="s">
        <v>177</v>
      </c>
      <c r="N16" s="34">
        <f>+L16/3.7</f>
        <v>100</v>
      </c>
      <c r="O16" s="32"/>
      <c r="P16" s="276">
        <f t="shared" ref="P16" si="7">+N16</f>
        <v>100</v>
      </c>
      <c r="Q16" s="576"/>
      <c r="R16" s="25"/>
      <c r="S16" s="25"/>
      <c r="T16" s="25"/>
    </row>
    <row r="17" spans="2:20" ht="15.75" thickBot="1" x14ac:dyDescent="0.3">
      <c r="B17" s="617" t="s">
        <v>68</v>
      </c>
      <c r="C17" s="132">
        <v>0</v>
      </c>
      <c r="D17" s="144" t="s">
        <v>162</v>
      </c>
      <c r="E17" s="130">
        <f>+C17/3</f>
        <v>0</v>
      </c>
      <c r="F17" s="131">
        <f t="shared" si="2"/>
        <v>0</v>
      </c>
      <c r="G17" s="128">
        <v>500</v>
      </c>
      <c r="H17" s="144" t="s">
        <v>162</v>
      </c>
      <c r="I17" s="136">
        <f>+G17/3</f>
        <v>166.66666666666666</v>
      </c>
      <c r="J17" s="130"/>
      <c r="K17" s="277">
        <f t="shared" si="3"/>
        <v>166.66666666666666</v>
      </c>
      <c r="L17" s="128">
        <v>500</v>
      </c>
      <c r="M17" s="144" t="s">
        <v>162</v>
      </c>
      <c r="N17" s="136">
        <f>+L17/3</f>
        <v>166.66666666666666</v>
      </c>
      <c r="O17" s="130"/>
      <c r="P17" s="277">
        <f t="shared" si="4"/>
        <v>166.66666666666666</v>
      </c>
      <c r="Q17" s="576"/>
      <c r="R17" s="25"/>
      <c r="S17" s="25"/>
      <c r="T17" s="25"/>
    </row>
    <row r="18" spans="2:20" x14ac:dyDescent="0.25">
      <c r="B18" s="94" t="s">
        <v>79</v>
      </c>
      <c r="C18" s="31">
        <v>0</v>
      </c>
      <c r="D18" s="143" t="s">
        <v>160</v>
      </c>
      <c r="E18" s="32">
        <f>+C18/1.5</f>
        <v>0</v>
      </c>
      <c r="F18" s="39">
        <f t="shared" si="2"/>
        <v>0</v>
      </c>
      <c r="G18" s="49"/>
      <c r="H18" s="34"/>
      <c r="I18" s="34"/>
      <c r="J18" s="34"/>
      <c r="K18" s="276"/>
      <c r="L18" s="60">
        <v>150</v>
      </c>
      <c r="M18" s="143" t="s">
        <v>160</v>
      </c>
      <c r="N18" s="34">
        <f>+L18/1.5</f>
        <v>100</v>
      </c>
      <c r="O18" s="32"/>
      <c r="P18" s="276">
        <f t="shared" si="4"/>
        <v>100</v>
      </c>
      <c r="Q18" s="576"/>
      <c r="R18" s="25"/>
      <c r="S18" s="25"/>
      <c r="T18" s="25"/>
    </row>
    <row r="19" spans="2:20" x14ac:dyDescent="0.25">
      <c r="B19" s="94" t="s">
        <v>78</v>
      </c>
      <c r="C19" s="31">
        <v>0</v>
      </c>
      <c r="D19" s="143" t="s">
        <v>163</v>
      </c>
      <c r="E19" s="32">
        <f>+C19/10</f>
        <v>0</v>
      </c>
      <c r="F19" s="39">
        <f t="shared" si="2"/>
        <v>0</v>
      </c>
      <c r="G19" s="49"/>
      <c r="H19" s="34"/>
      <c r="I19" s="34"/>
      <c r="J19" s="34"/>
      <c r="K19" s="276"/>
      <c r="L19" s="60">
        <v>50</v>
      </c>
      <c r="M19" s="143" t="s">
        <v>163</v>
      </c>
      <c r="N19" s="34">
        <f>+L19/10</f>
        <v>5</v>
      </c>
      <c r="O19" s="32"/>
      <c r="P19" s="276">
        <f t="shared" si="4"/>
        <v>5</v>
      </c>
      <c r="Q19" s="576"/>
      <c r="R19" s="25"/>
      <c r="S19" s="25"/>
      <c r="T19" s="25"/>
    </row>
    <row r="20" spans="2:20" ht="15.75" thickBot="1" x14ac:dyDescent="0.3">
      <c r="B20" s="111" t="s">
        <v>70</v>
      </c>
      <c r="C20" s="31"/>
      <c r="D20" s="143"/>
      <c r="E20" s="32"/>
      <c r="F20" s="39"/>
      <c r="G20" s="49"/>
      <c r="H20" s="34"/>
      <c r="I20" s="34"/>
      <c r="J20" s="34"/>
      <c r="K20" s="276"/>
      <c r="L20" s="60"/>
      <c r="M20" s="143"/>
      <c r="N20" s="34"/>
      <c r="O20" s="32"/>
      <c r="P20" s="276"/>
      <c r="Q20" s="576"/>
      <c r="R20" s="25"/>
      <c r="S20" s="25"/>
      <c r="T20" s="25"/>
    </row>
    <row r="21" spans="2:20" x14ac:dyDescent="0.25">
      <c r="B21" s="618" t="s">
        <v>158</v>
      </c>
      <c r="C21" s="145">
        <v>0</v>
      </c>
      <c r="D21" s="146" t="s">
        <v>164</v>
      </c>
      <c r="E21" s="147">
        <f>+C21/0.5</f>
        <v>0</v>
      </c>
      <c r="F21" s="148">
        <f t="shared" si="2"/>
        <v>0</v>
      </c>
      <c r="G21" s="145">
        <v>1000</v>
      </c>
      <c r="H21" s="146" t="s">
        <v>164</v>
      </c>
      <c r="I21" s="309">
        <f>+G21/2.5</f>
        <v>400</v>
      </c>
      <c r="J21" s="147"/>
      <c r="K21" s="314">
        <f>+I21</f>
        <v>400</v>
      </c>
      <c r="L21" s="318">
        <v>500</v>
      </c>
      <c r="M21" s="146" t="s">
        <v>164</v>
      </c>
      <c r="N21" s="309">
        <f>+L21/0.5</f>
        <v>1000</v>
      </c>
      <c r="O21" s="147"/>
      <c r="P21" s="314">
        <f t="shared" si="4"/>
        <v>1000</v>
      </c>
      <c r="Q21" s="576"/>
      <c r="R21" s="25"/>
      <c r="S21" s="25"/>
      <c r="T21" s="25"/>
    </row>
    <row r="22" spans="2:20" x14ac:dyDescent="0.25">
      <c r="B22" s="94" t="s">
        <v>167</v>
      </c>
      <c r="C22" s="31">
        <v>0</v>
      </c>
      <c r="D22" s="143" t="s">
        <v>157</v>
      </c>
      <c r="E22" s="32">
        <f>+C22</f>
        <v>0</v>
      </c>
      <c r="F22" s="39">
        <f t="shared" si="2"/>
        <v>0</v>
      </c>
      <c r="G22" s="49"/>
      <c r="H22" s="34"/>
      <c r="I22" s="34"/>
      <c r="J22" s="34"/>
      <c r="K22" s="276"/>
      <c r="L22" s="60">
        <v>20</v>
      </c>
      <c r="M22" s="143" t="s">
        <v>157</v>
      </c>
      <c r="N22" s="34">
        <f>+L22</f>
        <v>20</v>
      </c>
      <c r="O22" s="32"/>
      <c r="P22" s="276">
        <f t="shared" si="4"/>
        <v>20</v>
      </c>
      <c r="Q22" s="576"/>
      <c r="R22" s="25"/>
      <c r="S22" s="25"/>
      <c r="T22" s="25"/>
    </row>
    <row r="23" spans="2:20" x14ac:dyDescent="0.25">
      <c r="B23" s="94" t="s">
        <v>171</v>
      </c>
      <c r="C23" s="31">
        <v>0</v>
      </c>
      <c r="D23" s="143" t="s">
        <v>172</v>
      </c>
      <c r="E23" s="32">
        <f t="shared" ref="E23" si="8">+C23*2</f>
        <v>0</v>
      </c>
      <c r="F23" s="39">
        <f t="shared" si="2"/>
        <v>0</v>
      </c>
      <c r="G23" s="49"/>
      <c r="H23" s="34"/>
      <c r="I23" s="34"/>
      <c r="J23" s="34"/>
      <c r="K23" s="276"/>
      <c r="L23" s="60">
        <v>10</v>
      </c>
      <c r="M23" s="143" t="s">
        <v>172</v>
      </c>
      <c r="N23" s="34">
        <f t="shared" ref="N23" si="9">+L23*2</f>
        <v>20</v>
      </c>
      <c r="O23" s="32"/>
      <c r="P23" s="276">
        <f t="shared" si="4"/>
        <v>20</v>
      </c>
      <c r="Q23" s="576"/>
      <c r="R23" s="25"/>
      <c r="S23" s="25"/>
      <c r="T23" s="25"/>
    </row>
    <row r="24" spans="2:20" x14ac:dyDescent="0.25">
      <c r="B24" s="619" t="s">
        <v>19</v>
      </c>
      <c r="C24" s="31">
        <v>0</v>
      </c>
      <c r="D24" s="149" t="s">
        <v>165</v>
      </c>
      <c r="E24" s="32">
        <f>+C24/40</f>
        <v>0</v>
      </c>
      <c r="F24" s="39">
        <f t="shared" si="2"/>
        <v>0</v>
      </c>
      <c r="G24" s="49"/>
      <c r="H24" s="34"/>
      <c r="I24" s="34"/>
      <c r="J24" s="34"/>
      <c r="K24" s="276"/>
      <c r="L24" s="60">
        <v>200</v>
      </c>
      <c r="M24" s="149" t="s">
        <v>165</v>
      </c>
      <c r="N24" s="34">
        <f>+L24/40</f>
        <v>5</v>
      </c>
      <c r="O24" s="32"/>
      <c r="P24" s="276">
        <f t="shared" si="4"/>
        <v>5</v>
      </c>
      <c r="Q24" s="576"/>
      <c r="R24" s="25"/>
      <c r="S24" s="25"/>
      <c r="T24" s="25"/>
    </row>
    <row r="25" spans="2:20" x14ac:dyDescent="0.25">
      <c r="B25" s="94" t="s">
        <v>169</v>
      </c>
      <c r="C25" s="31">
        <v>0</v>
      </c>
      <c r="D25" s="143" t="s">
        <v>157</v>
      </c>
      <c r="E25" s="32">
        <f>+C25</f>
        <v>0</v>
      </c>
      <c r="F25" s="39">
        <f t="shared" si="2"/>
        <v>0</v>
      </c>
      <c r="G25" s="49"/>
      <c r="H25" s="34"/>
      <c r="I25" s="34"/>
      <c r="J25" s="34"/>
      <c r="K25" s="276"/>
      <c r="L25" s="60">
        <v>4</v>
      </c>
      <c r="M25" s="143" t="s">
        <v>157</v>
      </c>
      <c r="N25" s="34">
        <f>+L25</f>
        <v>4</v>
      </c>
      <c r="O25" s="32"/>
      <c r="P25" s="276">
        <f t="shared" si="4"/>
        <v>4</v>
      </c>
      <c r="Q25" s="576"/>
      <c r="R25" s="25"/>
      <c r="S25" s="25"/>
      <c r="T25" s="25"/>
    </row>
    <row r="26" spans="2:20" x14ac:dyDescent="0.25">
      <c r="B26" s="94" t="s">
        <v>26</v>
      </c>
      <c r="C26" s="31">
        <v>0</v>
      </c>
      <c r="D26" s="143" t="s">
        <v>157</v>
      </c>
      <c r="E26" s="32">
        <f>+C26</f>
        <v>0</v>
      </c>
      <c r="F26" s="39">
        <f t="shared" si="2"/>
        <v>0</v>
      </c>
      <c r="G26" s="49"/>
      <c r="H26" s="34"/>
      <c r="I26" s="34"/>
      <c r="J26" s="34"/>
      <c r="K26" s="276"/>
      <c r="L26" s="60">
        <v>1</v>
      </c>
      <c r="M26" s="143" t="s">
        <v>157</v>
      </c>
      <c r="N26" s="34">
        <f>+L26</f>
        <v>1</v>
      </c>
      <c r="O26" s="32"/>
      <c r="P26" s="276">
        <f t="shared" si="4"/>
        <v>1</v>
      </c>
      <c r="Q26" s="576"/>
      <c r="R26" s="25"/>
      <c r="S26" s="25"/>
      <c r="T26" s="25"/>
    </row>
    <row r="27" spans="2:20" ht="15.75" thickBot="1" x14ac:dyDescent="0.3">
      <c r="B27" s="617" t="s">
        <v>156</v>
      </c>
      <c r="C27" s="132">
        <v>0</v>
      </c>
      <c r="D27" s="144" t="s">
        <v>157</v>
      </c>
      <c r="E27" s="130">
        <f>+C27</f>
        <v>0</v>
      </c>
      <c r="F27" s="131">
        <f t="shared" si="2"/>
        <v>0</v>
      </c>
      <c r="G27" s="135"/>
      <c r="H27" s="136"/>
      <c r="I27" s="136"/>
      <c r="J27" s="136"/>
      <c r="K27" s="277"/>
      <c r="L27" s="128">
        <v>1</v>
      </c>
      <c r="M27" s="144" t="s">
        <v>157</v>
      </c>
      <c r="N27" s="136">
        <f>+L27</f>
        <v>1</v>
      </c>
      <c r="O27" s="130"/>
      <c r="P27" s="277">
        <f t="shared" si="4"/>
        <v>1</v>
      </c>
      <c r="Q27" s="576"/>
      <c r="R27" s="25"/>
      <c r="S27" s="25"/>
      <c r="T27" s="25"/>
    </row>
    <row r="28" spans="2:20" ht="12" customHeight="1" x14ac:dyDescent="0.25">
      <c r="B28" s="1097" t="s">
        <v>261</v>
      </c>
      <c r="C28" s="134">
        <v>0</v>
      </c>
      <c r="D28" s="120" t="s">
        <v>208</v>
      </c>
      <c r="E28" s="121">
        <f>+C28/9.5</f>
        <v>0</v>
      </c>
      <c r="F28" s="122">
        <f t="shared" si="0"/>
        <v>0</v>
      </c>
      <c r="G28" s="308">
        <f>21*9.5</f>
        <v>199.5</v>
      </c>
      <c r="H28" s="124" t="str">
        <f>+D28</f>
        <v>9.5 M2/PERS</v>
      </c>
      <c r="I28" s="310">
        <f>+G28/9.5</f>
        <v>21</v>
      </c>
      <c r="J28" s="124"/>
      <c r="K28" s="1030">
        <f>+I30</f>
        <v>30</v>
      </c>
      <c r="L28" s="308">
        <f>21*9.5</f>
        <v>199.5</v>
      </c>
      <c r="M28" s="208" t="s">
        <v>208</v>
      </c>
      <c r="N28" s="310">
        <f>+L28/9.5</f>
        <v>21</v>
      </c>
      <c r="O28" s="151"/>
      <c r="P28" s="1030">
        <f>SUM(O29:O31)</f>
        <v>35</v>
      </c>
      <c r="Q28" s="576"/>
      <c r="R28" s="25"/>
      <c r="S28" s="25"/>
      <c r="T28" s="25"/>
    </row>
    <row r="29" spans="2:20" ht="12" customHeight="1" x14ac:dyDescent="0.25">
      <c r="B29" s="1089"/>
      <c r="C29" s="31"/>
      <c r="D29" s="118"/>
      <c r="E29" s="32"/>
      <c r="F29" s="39"/>
      <c r="G29" s="49"/>
      <c r="H29" s="34"/>
      <c r="I29" s="276"/>
      <c r="J29" s="34"/>
      <c r="K29" s="1031"/>
      <c r="L29" s="60">
        <f>9.5*3</f>
        <v>28.5</v>
      </c>
      <c r="M29" s="118" t="s">
        <v>208</v>
      </c>
      <c r="N29" s="276">
        <f>+L29/9.5</f>
        <v>3</v>
      </c>
      <c r="O29" s="34">
        <f>+N29</f>
        <v>3</v>
      </c>
      <c r="P29" s="1031"/>
      <c r="Q29" s="576"/>
      <c r="R29" s="25"/>
      <c r="S29" s="25"/>
      <c r="T29" s="25"/>
    </row>
    <row r="30" spans="2:20" ht="12" customHeight="1" x14ac:dyDescent="0.25">
      <c r="B30" s="1089"/>
      <c r="C30" s="31">
        <v>0</v>
      </c>
      <c r="D30" s="118" t="s">
        <v>15</v>
      </c>
      <c r="E30" s="32">
        <f>+C30</f>
        <v>0</v>
      </c>
      <c r="F30" s="39">
        <f t="shared" si="0"/>
        <v>0</v>
      </c>
      <c r="G30" s="60">
        <v>30</v>
      </c>
      <c r="H30" s="118" t="s">
        <v>8</v>
      </c>
      <c r="I30" s="276">
        <f>+G30</f>
        <v>30</v>
      </c>
      <c r="J30" s="32"/>
      <c r="K30" s="1031"/>
      <c r="L30" s="60">
        <v>20</v>
      </c>
      <c r="M30" s="118" t="s">
        <v>15</v>
      </c>
      <c r="N30" s="276">
        <f>+L30</f>
        <v>20</v>
      </c>
      <c r="O30" s="34">
        <f>+N30</f>
        <v>20</v>
      </c>
      <c r="P30" s="1031"/>
      <c r="Q30" s="576"/>
      <c r="R30" s="25"/>
      <c r="S30" s="25"/>
      <c r="T30" s="25"/>
    </row>
    <row r="31" spans="2:20" ht="12" customHeight="1" thickBot="1" x14ac:dyDescent="0.3">
      <c r="B31" s="1098"/>
      <c r="C31" s="132">
        <v>0</v>
      </c>
      <c r="D31" s="129" t="s">
        <v>15</v>
      </c>
      <c r="E31" s="130">
        <f>+C31</f>
        <v>0</v>
      </c>
      <c r="F31" s="131">
        <f t="shared" si="0"/>
        <v>0</v>
      </c>
      <c r="G31" s="132"/>
      <c r="H31" s="129"/>
      <c r="I31" s="312"/>
      <c r="J31" s="130"/>
      <c r="K31" s="1032"/>
      <c r="L31" s="128">
        <v>12</v>
      </c>
      <c r="M31" s="129" t="s">
        <v>15</v>
      </c>
      <c r="N31" s="277">
        <f>+L31</f>
        <v>12</v>
      </c>
      <c r="O31" s="136">
        <f>+N31</f>
        <v>12</v>
      </c>
      <c r="P31" s="1032"/>
      <c r="Q31" s="576"/>
      <c r="R31" s="25"/>
      <c r="S31" s="25"/>
      <c r="T31" s="25"/>
    </row>
    <row r="32" spans="2:20" x14ac:dyDescent="0.25">
      <c r="B32" s="698" t="s">
        <v>112</v>
      </c>
      <c r="C32" s="363">
        <v>0</v>
      </c>
      <c r="D32" s="24" t="s">
        <v>209</v>
      </c>
      <c r="E32" s="77">
        <f>+C32/1.5</f>
        <v>0</v>
      </c>
      <c r="F32" s="55">
        <v>0</v>
      </c>
      <c r="G32" s="57"/>
      <c r="H32" s="58"/>
      <c r="I32" s="58"/>
      <c r="J32" s="58"/>
      <c r="K32" s="302"/>
      <c r="L32" s="78">
        <v>24</v>
      </c>
      <c r="M32" s="24" t="s">
        <v>160</v>
      </c>
      <c r="N32" s="58">
        <f>+L32/1.5</f>
        <v>16</v>
      </c>
      <c r="O32" s="58">
        <v>0</v>
      </c>
      <c r="P32" s="302">
        <f>+O32</f>
        <v>0</v>
      </c>
      <c r="Q32" s="620"/>
      <c r="R32" s="25"/>
      <c r="S32" s="25"/>
      <c r="T32" s="25"/>
    </row>
    <row r="33" spans="2:21" x14ac:dyDescent="0.25">
      <c r="B33" s="698" t="s">
        <v>520</v>
      </c>
      <c r="C33" s="41">
        <v>0</v>
      </c>
      <c r="D33" s="24" t="s">
        <v>521</v>
      </c>
      <c r="E33" s="77">
        <f>+C33/4</f>
        <v>0</v>
      </c>
      <c r="F33" s="55"/>
      <c r="G33" s="57"/>
      <c r="H33" s="58"/>
      <c r="I33" s="58"/>
      <c r="J33" s="58"/>
      <c r="K33" s="302"/>
      <c r="L33" s="60">
        <v>80</v>
      </c>
      <c r="M33" s="24" t="s">
        <v>521</v>
      </c>
      <c r="N33" s="58">
        <f>+L33/4</f>
        <v>20</v>
      </c>
      <c r="O33" s="58"/>
      <c r="P33" s="302">
        <f>+N33</f>
        <v>20</v>
      </c>
      <c r="Q33" s="620"/>
      <c r="R33" s="25"/>
      <c r="S33" s="25"/>
      <c r="T33" s="25"/>
    </row>
    <row r="34" spans="2:21" x14ac:dyDescent="0.25">
      <c r="B34" s="698" t="s">
        <v>518</v>
      </c>
      <c r="C34" s="41">
        <v>0</v>
      </c>
      <c r="D34" s="24" t="s">
        <v>519</v>
      </c>
      <c r="E34" s="77">
        <f>+C34</f>
        <v>0</v>
      </c>
      <c r="F34" s="55"/>
      <c r="G34" s="57"/>
      <c r="H34" s="58"/>
      <c r="I34" s="58"/>
      <c r="J34" s="58"/>
      <c r="K34" s="302"/>
      <c r="L34" s="60">
        <v>120</v>
      </c>
      <c r="M34" s="24" t="s">
        <v>519</v>
      </c>
      <c r="N34" s="58">
        <f>+L34</f>
        <v>120</v>
      </c>
      <c r="O34" s="58"/>
      <c r="P34" s="302">
        <f>+N34</f>
        <v>120</v>
      </c>
      <c r="Q34" s="620"/>
      <c r="R34" s="25"/>
      <c r="S34" s="25"/>
      <c r="T34" s="25"/>
    </row>
    <row r="35" spans="2:21" x14ac:dyDescent="0.25">
      <c r="B35" s="698" t="s">
        <v>522</v>
      </c>
      <c r="C35" s="41">
        <v>0</v>
      </c>
      <c r="D35" s="24" t="s">
        <v>162</v>
      </c>
      <c r="E35" s="77">
        <f>+C35/3</f>
        <v>0</v>
      </c>
      <c r="F35" s="55"/>
      <c r="G35" s="57"/>
      <c r="H35" s="58"/>
      <c r="I35" s="58"/>
      <c r="J35" s="58"/>
      <c r="K35" s="302"/>
      <c r="L35" s="60">
        <v>150</v>
      </c>
      <c r="M35" s="24" t="s">
        <v>162</v>
      </c>
      <c r="N35" s="58">
        <f>+L35/3</f>
        <v>50</v>
      </c>
      <c r="O35" s="58"/>
      <c r="P35" s="302">
        <f>+N35</f>
        <v>50</v>
      </c>
      <c r="Q35" s="620"/>
      <c r="R35" s="25"/>
      <c r="S35" s="25"/>
      <c r="T35" s="25"/>
    </row>
    <row r="36" spans="2:21" x14ac:dyDescent="0.25">
      <c r="B36" s="1089" t="s">
        <v>170</v>
      </c>
      <c r="C36" s="41">
        <v>0</v>
      </c>
      <c r="D36" s="118" t="s">
        <v>209</v>
      </c>
      <c r="E36" s="32">
        <f>+C36/1.5</f>
        <v>0</v>
      </c>
      <c r="F36" s="55">
        <v>0</v>
      </c>
      <c r="G36" s="41"/>
      <c r="H36" s="63"/>
      <c r="I36" s="32"/>
      <c r="J36" s="32"/>
      <c r="K36" s="302"/>
      <c r="L36" s="60">
        <v>60</v>
      </c>
      <c r="M36" s="118" t="s">
        <v>160</v>
      </c>
      <c r="N36" s="34">
        <f>+L36/1.5</f>
        <v>40</v>
      </c>
      <c r="O36" s="34"/>
      <c r="P36" s="302">
        <f>+N36</f>
        <v>40</v>
      </c>
      <c r="Q36" s="1088"/>
      <c r="R36" s="25"/>
      <c r="S36" s="25"/>
      <c r="T36" s="25"/>
    </row>
    <row r="37" spans="2:21" x14ac:dyDescent="0.25">
      <c r="B37" s="1099"/>
      <c r="C37" s="31">
        <v>0</v>
      </c>
      <c r="D37" s="118" t="s">
        <v>15</v>
      </c>
      <c r="E37" s="32">
        <f>+C37</f>
        <v>0</v>
      </c>
      <c r="F37" s="39">
        <f t="shared" ref="F37" si="10">+E37</f>
        <v>0</v>
      </c>
      <c r="G37" s="49"/>
      <c r="H37" s="34"/>
      <c r="I37" s="34"/>
      <c r="J37" s="34"/>
      <c r="K37" s="276"/>
      <c r="L37" s="49">
        <v>45</v>
      </c>
      <c r="M37" s="118" t="s">
        <v>15</v>
      </c>
      <c r="N37" s="34">
        <f>+L37</f>
        <v>45</v>
      </c>
      <c r="O37" s="34"/>
      <c r="P37" s="302">
        <f>+N37</f>
        <v>45</v>
      </c>
      <c r="Q37" s="1088"/>
      <c r="R37" s="25"/>
      <c r="S37" s="25"/>
      <c r="T37" s="25"/>
    </row>
    <row r="38" spans="2:21" ht="14.45" customHeight="1" x14ac:dyDescent="0.25">
      <c r="B38" s="1089" t="s">
        <v>159</v>
      </c>
      <c r="C38" s="41">
        <v>0</v>
      </c>
      <c r="D38" s="118" t="s">
        <v>163</v>
      </c>
      <c r="E38" s="32">
        <f>+C38/10</f>
        <v>0</v>
      </c>
      <c r="F38" s="53">
        <f>+C38/10</f>
        <v>0</v>
      </c>
      <c r="G38" s="41"/>
      <c r="H38" s="63"/>
      <c r="I38" s="32"/>
      <c r="J38" s="32"/>
      <c r="K38" s="302"/>
      <c r="L38" s="60">
        <v>30</v>
      </c>
      <c r="M38" s="118" t="s">
        <v>163</v>
      </c>
      <c r="N38" s="34">
        <f>+L38/10</f>
        <v>3</v>
      </c>
      <c r="O38" s="34"/>
      <c r="P38" s="302">
        <f>+L38/10</f>
        <v>3</v>
      </c>
      <c r="Q38" s="576"/>
      <c r="R38" s="25"/>
      <c r="S38" s="25"/>
      <c r="T38" s="25"/>
    </row>
    <row r="39" spans="2:21" x14ac:dyDescent="0.25">
      <c r="B39" s="1089"/>
      <c r="C39" s="31">
        <v>0</v>
      </c>
      <c r="D39" s="118" t="s">
        <v>139</v>
      </c>
      <c r="E39" s="32">
        <f>+C39</f>
        <v>0</v>
      </c>
      <c r="F39" s="39">
        <f>+E39</f>
        <v>0</v>
      </c>
      <c r="G39" s="54"/>
      <c r="H39" s="55"/>
      <c r="I39" s="55"/>
      <c r="J39" s="55"/>
      <c r="K39" s="317"/>
      <c r="L39" s="60">
        <v>2</v>
      </c>
      <c r="M39" s="118" t="s">
        <v>139</v>
      </c>
      <c r="N39" s="34">
        <f>+L39</f>
        <v>2</v>
      </c>
      <c r="O39" s="34"/>
      <c r="P39" s="276">
        <f>+N39</f>
        <v>2</v>
      </c>
      <c r="Q39" s="576"/>
      <c r="R39" s="25"/>
      <c r="S39" s="25"/>
      <c r="T39" s="25"/>
    </row>
    <row r="40" spans="2:21" x14ac:dyDescent="0.25">
      <c r="B40" s="1089"/>
      <c r="C40" s="31">
        <v>0</v>
      </c>
      <c r="D40" s="118" t="s">
        <v>148</v>
      </c>
      <c r="E40" s="32">
        <f>+C40</f>
        <v>0</v>
      </c>
      <c r="F40" s="39">
        <f>+E40</f>
        <v>0</v>
      </c>
      <c r="G40" s="54"/>
      <c r="H40" s="55"/>
      <c r="I40" s="55"/>
      <c r="J40" s="55"/>
      <c r="K40" s="317"/>
      <c r="L40" s="60">
        <v>2</v>
      </c>
      <c r="M40" s="118" t="s">
        <v>148</v>
      </c>
      <c r="N40" s="34">
        <f>+L40</f>
        <v>2</v>
      </c>
      <c r="O40" s="34"/>
      <c r="P40" s="276">
        <f>+N40</f>
        <v>2</v>
      </c>
      <c r="Q40" s="576"/>
      <c r="R40" s="25"/>
      <c r="S40" s="25"/>
      <c r="T40" s="25"/>
    </row>
    <row r="41" spans="2:21" x14ac:dyDescent="0.25">
      <c r="B41" s="698" t="s">
        <v>20</v>
      </c>
      <c r="C41" s="76">
        <v>0</v>
      </c>
      <c r="D41" s="697" t="s">
        <v>157</v>
      </c>
      <c r="E41" s="77">
        <f>+C41</f>
        <v>0</v>
      </c>
      <c r="F41" s="53">
        <v>0</v>
      </c>
      <c r="G41" s="54"/>
      <c r="H41" s="55"/>
      <c r="I41" s="55"/>
      <c r="J41" s="55"/>
      <c r="K41" s="317"/>
      <c r="L41" s="78">
        <v>2</v>
      </c>
      <c r="M41" s="697" t="s">
        <v>157</v>
      </c>
      <c r="N41" s="58">
        <f>+L41</f>
        <v>2</v>
      </c>
      <c r="O41" s="58">
        <v>0</v>
      </c>
      <c r="P41" s="302">
        <f>+O41</f>
        <v>0</v>
      </c>
      <c r="Q41" s="576"/>
      <c r="R41" s="25"/>
      <c r="S41" s="25"/>
      <c r="T41" s="25"/>
    </row>
    <row r="42" spans="2:21" x14ac:dyDescent="0.25">
      <c r="B42" s="698" t="s">
        <v>138</v>
      </c>
      <c r="C42" s="41">
        <v>0</v>
      </c>
      <c r="D42" s="118" t="s">
        <v>139</v>
      </c>
      <c r="E42" s="32">
        <f>+C42</f>
        <v>0</v>
      </c>
      <c r="F42" s="53">
        <f>+C42/10</f>
        <v>0</v>
      </c>
      <c r="G42" s="54"/>
      <c r="H42" s="55"/>
      <c r="I42" s="55"/>
      <c r="J42" s="55"/>
      <c r="K42" s="317"/>
      <c r="L42" s="60">
        <v>3</v>
      </c>
      <c r="M42" s="118" t="s">
        <v>132</v>
      </c>
      <c r="N42" s="34">
        <f>+L42</f>
        <v>3</v>
      </c>
      <c r="O42" s="34"/>
      <c r="P42" s="302">
        <f>+N42</f>
        <v>3</v>
      </c>
      <c r="Q42" s="576"/>
      <c r="R42" s="25"/>
      <c r="S42" s="25"/>
      <c r="T42" s="25"/>
    </row>
    <row r="43" spans="2:21" x14ac:dyDescent="0.25">
      <c r="B43" s="698" t="s">
        <v>173</v>
      </c>
      <c r="C43" s="41">
        <v>0</v>
      </c>
      <c r="D43" s="118" t="s">
        <v>139</v>
      </c>
      <c r="E43" s="32">
        <f>+C43</f>
        <v>0</v>
      </c>
      <c r="F43" s="53">
        <f>+C43/10</f>
        <v>0</v>
      </c>
      <c r="G43" s="54"/>
      <c r="H43" s="55"/>
      <c r="I43" s="55"/>
      <c r="J43" s="55"/>
      <c r="K43" s="317"/>
      <c r="L43" s="60">
        <v>12</v>
      </c>
      <c r="M43" s="118" t="s">
        <v>132</v>
      </c>
      <c r="N43" s="34">
        <f>+L43</f>
        <v>12</v>
      </c>
      <c r="O43" s="34"/>
      <c r="P43" s="315">
        <f>+N43</f>
        <v>12</v>
      </c>
      <c r="Q43" s="576"/>
      <c r="R43" s="25"/>
      <c r="S43" s="25"/>
      <c r="T43" s="25"/>
    </row>
    <row r="44" spans="2:21" ht="14.45" customHeight="1" x14ac:dyDescent="0.25">
      <c r="B44" s="113"/>
      <c r="C44" s="42"/>
      <c r="D44" s="1024" t="s">
        <v>155</v>
      </c>
      <c r="E44" s="1024"/>
      <c r="F44" s="74">
        <f>SUM(F8:F36)</f>
        <v>0</v>
      </c>
      <c r="G44" s="75"/>
      <c r="H44" s="1024" t="s">
        <v>155</v>
      </c>
      <c r="I44" s="1024"/>
      <c r="J44" s="554"/>
      <c r="K44" s="303">
        <f>SUM(K8:K43)</f>
        <v>1156.6666666666665</v>
      </c>
      <c r="L44" s="75"/>
      <c r="M44" s="284" t="s">
        <v>154</v>
      </c>
      <c r="N44" s="284"/>
      <c r="O44" s="284"/>
      <c r="P44" s="316">
        <f>SUM(P8:P43)</f>
        <v>2215.6666666666665</v>
      </c>
      <c r="Q44" s="576"/>
      <c r="U44" s="18"/>
    </row>
    <row r="45" spans="2:21" x14ac:dyDescent="0.25">
      <c r="B45" s="621"/>
      <c r="C45" s="360"/>
      <c r="D45" s="526"/>
      <c r="E45" s="360"/>
      <c r="F45" s="360"/>
      <c r="G45" s="360"/>
      <c r="H45" s="360"/>
      <c r="I45" s="360"/>
      <c r="J45" s="360"/>
      <c r="K45" s="360"/>
      <c r="L45" s="360"/>
      <c r="M45" s="360"/>
      <c r="N45" s="360"/>
      <c r="O45" s="360"/>
      <c r="P45" s="360"/>
      <c r="Q45" s="622"/>
    </row>
    <row r="46" spans="2:21" x14ac:dyDescent="0.25">
      <c r="B46" s="1022" t="s">
        <v>509</v>
      </c>
      <c r="C46" s="1023"/>
      <c r="D46" s="1023"/>
      <c r="E46" s="1023"/>
      <c r="F46" s="1023"/>
      <c r="G46" s="1023"/>
      <c r="H46" s="360"/>
      <c r="I46" s="360"/>
      <c r="J46" s="360"/>
      <c r="K46" s="360"/>
      <c r="L46" s="360" t="s">
        <v>236</v>
      </c>
      <c r="M46" s="360"/>
      <c r="N46" s="360"/>
      <c r="O46" s="360"/>
      <c r="P46" s="360"/>
      <c r="Q46" s="622"/>
    </row>
    <row r="47" spans="2:21" ht="23.45" customHeight="1" x14ac:dyDescent="0.25">
      <c r="B47" s="623" t="s">
        <v>137</v>
      </c>
      <c r="C47" s="360"/>
      <c r="D47" s="578"/>
      <c r="E47" s="360"/>
      <c r="F47" s="360"/>
      <c r="G47" s="360"/>
      <c r="H47" s="360"/>
      <c r="I47" s="360"/>
      <c r="J47" s="360"/>
      <c r="K47" s="360"/>
      <c r="L47" s="1025" t="s">
        <v>487</v>
      </c>
      <c r="M47" s="1025"/>
      <c r="N47" s="1025"/>
      <c r="O47" s="1025"/>
      <c r="P47" s="1025"/>
      <c r="Q47" s="622"/>
    </row>
    <row r="48" spans="2:21" ht="14.45" customHeight="1" x14ac:dyDescent="0.25">
      <c r="B48" s="579" t="s">
        <v>516</v>
      </c>
      <c r="C48" s="360"/>
      <c r="D48" s="578"/>
      <c r="E48" s="360"/>
      <c r="F48" s="360"/>
      <c r="G48" s="360"/>
      <c r="H48" s="360"/>
      <c r="I48" s="360"/>
      <c r="J48" s="360"/>
      <c r="K48" s="360"/>
      <c r="L48" s="360"/>
      <c r="M48" s="360"/>
      <c r="N48" s="580"/>
      <c r="O48" s="580"/>
      <c r="P48" s="580"/>
      <c r="Q48" s="622"/>
    </row>
    <row r="49" spans="2:17" x14ac:dyDescent="0.25">
      <c r="B49" s="579" t="s">
        <v>511</v>
      </c>
      <c r="C49" s="360"/>
      <c r="D49" s="578"/>
      <c r="E49" s="360"/>
      <c r="F49" s="360"/>
      <c r="G49" s="360"/>
      <c r="H49" s="360"/>
      <c r="I49" s="624" t="s">
        <v>517</v>
      </c>
      <c r="J49" s="360"/>
      <c r="K49" s="580"/>
      <c r="L49" s="360"/>
      <c r="M49" s="580"/>
      <c r="N49" s="360"/>
      <c r="O49" s="360"/>
      <c r="P49" s="360"/>
      <c r="Q49" s="622"/>
    </row>
    <row r="50" spans="2:17" x14ac:dyDescent="0.25">
      <c r="B50" s="579" t="s">
        <v>510</v>
      </c>
      <c r="C50" s="360"/>
      <c r="D50" s="526"/>
      <c r="E50" s="360"/>
      <c r="F50" s="360"/>
      <c r="G50" s="360"/>
      <c r="H50" s="360"/>
      <c r="I50" s="625" t="s">
        <v>512</v>
      </c>
      <c r="J50" s="360"/>
      <c r="K50" s="360"/>
      <c r="L50" s="360"/>
      <c r="M50" s="360"/>
      <c r="N50" s="580"/>
      <c r="O50" s="580"/>
      <c r="P50" s="360"/>
      <c r="Q50" s="622"/>
    </row>
    <row r="51" spans="2:17" x14ac:dyDescent="0.25">
      <c r="B51" s="582" t="s">
        <v>245</v>
      </c>
      <c r="C51" s="584"/>
      <c r="D51" s="585"/>
      <c r="E51" s="584"/>
      <c r="F51" s="584"/>
      <c r="G51" s="584"/>
      <c r="H51" s="584"/>
      <c r="I51" s="626" t="s">
        <v>513</v>
      </c>
      <c r="J51" s="584"/>
      <c r="K51" s="627"/>
      <c r="L51" s="583"/>
      <c r="M51" s="627"/>
      <c r="N51" s="627"/>
      <c r="O51" s="627"/>
      <c r="P51" s="584"/>
      <c r="Q51" s="628"/>
    </row>
    <row r="52" spans="2:17" x14ac:dyDescent="0.25">
      <c r="B52" s="365"/>
      <c r="C52" s="534"/>
      <c r="D52" s="534"/>
      <c r="E52" s="534"/>
      <c r="F52" s="534"/>
      <c r="G52" s="177"/>
      <c r="H52" s="36"/>
      <c r="I52" s="36"/>
      <c r="J52" s="36"/>
      <c r="K52" s="36"/>
      <c r="L52" s="397"/>
      <c r="M52" s="397"/>
      <c r="N52" s="397"/>
      <c r="O52" s="397"/>
      <c r="P52" s="36"/>
      <c r="Q52" s="96"/>
    </row>
    <row r="53" spans="2:17" x14ac:dyDescent="0.25">
      <c r="B53" s="365"/>
      <c r="C53" s="366"/>
      <c r="D53" s="534"/>
      <c r="E53" s="534"/>
      <c r="F53" s="534"/>
      <c r="G53" s="177"/>
      <c r="H53" s="36"/>
      <c r="I53" s="36"/>
      <c r="J53" s="36"/>
      <c r="K53" s="36"/>
      <c r="L53" s="36"/>
      <c r="M53" s="36"/>
      <c r="N53" s="36"/>
      <c r="O53" s="36"/>
      <c r="P53" s="36"/>
      <c r="Q53" s="96"/>
    </row>
    <row r="54" spans="2:17" x14ac:dyDescent="0.25">
      <c r="B54" s="365"/>
      <c r="C54" s="96"/>
      <c r="D54" s="9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96"/>
    </row>
    <row r="55" spans="2:17" x14ac:dyDescent="0.25">
      <c r="B55" s="546"/>
      <c r="C55" s="546"/>
      <c r="D55" s="546"/>
      <c r="E55" s="546"/>
      <c r="F55" s="546"/>
      <c r="G55" s="546"/>
      <c r="H55" s="36"/>
      <c r="I55" s="36"/>
      <c r="J55" s="36"/>
      <c r="K55" s="36"/>
      <c r="L55" s="36"/>
      <c r="M55" s="36"/>
      <c r="N55" s="36"/>
      <c r="O55" s="36"/>
      <c r="P55" s="36"/>
      <c r="Q55" s="96"/>
    </row>
    <row r="56" spans="2:17" x14ac:dyDescent="0.25">
      <c r="B56" s="546"/>
      <c r="C56" s="546"/>
      <c r="D56" s="546"/>
      <c r="E56" s="546"/>
      <c r="F56" s="546"/>
      <c r="G56" s="546"/>
      <c r="H56" s="36"/>
      <c r="I56" s="36"/>
      <c r="J56" s="36"/>
      <c r="K56" s="36"/>
      <c r="L56" s="36"/>
      <c r="M56" s="36"/>
      <c r="N56" s="36"/>
      <c r="O56" s="36"/>
      <c r="P56" s="36"/>
      <c r="Q56" s="96"/>
    </row>
    <row r="57" spans="2:17" x14ac:dyDescent="0.25">
      <c r="B57" s="546"/>
      <c r="C57" s="546"/>
      <c r="D57" s="546"/>
      <c r="E57" s="546"/>
      <c r="F57" s="546"/>
      <c r="G57" s="546"/>
      <c r="H57" s="36"/>
      <c r="I57" s="36"/>
      <c r="J57" s="36"/>
      <c r="K57" s="36"/>
      <c r="L57" s="36"/>
      <c r="M57" s="36"/>
      <c r="N57" s="36"/>
      <c r="O57" s="36"/>
      <c r="P57" s="36"/>
      <c r="Q57" s="96"/>
    </row>
  </sheetData>
  <mergeCells count="26">
    <mergeCell ref="B36:B37"/>
    <mergeCell ref="B15:B16"/>
    <mergeCell ref="B1:P1"/>
    <mergeCell ref="B2:D2"/>
    <mergeCell ref="B4:F4"/>
    <mergeCell ref="G5:K5"/>
    <mergeCell ref="L5:P5"/>
    <mergeCell ref="M2:P3"/>
    <mergeCell ref="G2:K3"/>
    <mergeCell ref="B5:F5"/>
    <mergeCell ref="L47:P47"/>
    <mergeCell ref="Q36:Q37"/>
    <mergeCell ref="B38:B40"/>
    <mergeCell ref="B10:B11"/>
    <mergeCell ref="B12:B13"/>
    <mergeCell ref="D44:E44"/>
    <mergeCell ref="H44:I44"/>
    <mergeCell ref="Q10:Q13"/>
    <mergeCell ref="B46:G46"/>
    <mergeCell ref="K10:K11"/>
    <mergeCell ref="K12:K13"/>
    <mergeCell ref="P10:P11"/>
    <mergeCell ref="P12:P13"/>
    <mergeCell ref="K28:K31"/>
    <mergeCell ref="P28:P31"/>
    <mergeCell ref="B28:B31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view="pageBreakPreview" zoomScale="60" zoomScaleNormal="100" workbookViewId="0">
      <selection activeCell="Q32" sqref="B1:Q32"/>
    </sheetView>
  </sheetViews>
  <sheetFormatPr baseColWidth="10" defaultRowHeight="15" x14ac:dyDescent="0.25"/>
  <cols>
    <col min="1" max="1" width="4.5703125" customWidth="1"/>
    <col min="2" max="2" width="20.7109375" style="160" customWidth="1"/>
    <col min="3" max="3" width="6" style="163" customWidth="1"/>
    <col min="4" max="4" width="9.5703125" style="163" customWidth="1"/>
    <col min="5" max="5" width="4" style="163" customWidth="1"/>
    <col min="6" max="6" width="6.28515625" style="163" customWidth="1"/>
    <col min="7" max="7" width="3.5703125" style="160" customWidth="1"/>
    <col min="8" max="8" width="9.5703125" style="163" customWidth="1"/>
    <col min="9" max="9" width="6.5703125" style="252" customWidth="1"/>
    <col min="10" max="10" width="4.5703125" style="252" customWidth="1"/>
    <col min="11" max="11" width="6" style="160" customWidth="1"/>
    <col min="12" max="12" width="3.85546875" style="160" customWidth="1"/>
    <col min="13" max="13" width="9.42578125" style="160" customWidth="1"/>
    <col min="14" max="14" width="6.85546875" style="160" customWidth="1"/>
    <col min="15" max="15" width="4.28515625" style="160" customWidth="1"/>
    <col min="16" max="16" width="6.140625" style="160" customWidth="1"/>
    <col min="17" max="17" width="21.28515625" customWidth="1"/>
    <col min="18" max="18" width="10.140625" customWidth="1"/>
  </cols>
  <sheetData>
    <row r="1" spans="1:18" ht="15.75" x14ac:dyDescent="0.25">
      <c r="A1" s="36"/>
      <c r="B1" s="642"/>
      <c r="C1" s="643"/>
      <c r="D1" s="1107" t="s">
        <v>265</v>
      </c>
      <c r="E1" s="1107"/>
      <c r="F1" s="1107"/>
      <c r="G1" s="1107"/>
      <c r="H1" s="1107"/>
      <c r="I1" s="1107"/>
      <c r="J1" s="1107"/>
      <c r="K1" s="1107"/>
      <c r="L1" s="1107"/>
      <c r="M1" s="1107"/>
      <c r="N1" s="435"/>
      <c r="O1" s="435"/>
      <c r="P1" s="435"/>
      <c r="Q1" s="587"/>
    </row>
    <row r="2" spans="1:18" ht="12" customHeight="1" x14ac:dyDescent="0.25">
      <c r="A2" s="18"/>
      <c r="B2" s="644"/>
      <c r="C2" s="20"/>
      <c r="D2" s="20"/>
      <c r="E2" s="20"/>
      <c r="F2" s="20"/>
      <c r="G2" s="20"/>
      <c r="H2" s="573"/>
      <c r="I2" s="573"/>
      <c r="J2" s="573"/>
      <c r="K2" s="170"/>
      <c r="L2" s="117"/>
      <c r="M2" s="117"/>
      <c r="N2" s="117"/>
      <c r="O2" s="117"/>
      <c r="P2" s="117"/>
      <c r="Q2" s="645"/>
      <c r="R2" s="159"/>
    </row>
    <row r="3" spans="1:18" ht="12" customHeight="1" x14ac:dyDescent="0.25">
      <c r="A3" s="18"/>
      <c r="B3" s="1113"/>
      <c r="C3" s="1114"/>
      <c r="D3" s="1114"/>
      <c r="E3" s="1114"/>
      <c r="F3" s="1114"/>
      <c r="G3" s="1016" t="s">
        <v>435</v>
      </c>
      <c r="H3" s="1016"/>
      <c r="I3" s="1016"/>
      <c r="J3" s="1016"/>
      <c r="K3" s="1016"/>
      <c r="L3" s="117"/>
      <c r="M3" s="1016" t="s">
        <v>262</v>
      </c>
      <c r="N3" s="1016"/>
      <c r="O3" s="1016"/>
      <c r="P3" s="117"/>
      <c r="Q3" s="1109"/>
      <c r="R3" s="480"/>
    </row>
    <row r="4" spans="1:18" ht="12" customHeight="1" x14ac:dyDescent="0.25">
      <c r="A4" s="18"/>
      <c r="B4" s="644"/>
      <c r="C4" s="20"/>
      <c r="D4" s="20"/>
      <c r="E4" s="20"/>
      <c r="F4" s="20"/>
      <c r="G4" s="1016"/>
      <c r="H4" s="1016"/>
      <c r="I4" s="1016"/>
      <c r="J4" s="1016"/>
      <c r="K4" s="1016"/>
      <c r="L4" s="117"/>
      <c r="M4" s="1016"/>
      <c r="N4" s="1016"/>
      <c r="O4" s="1016"/>
      <c r="P4" s="117"/>
      <c r="Q4" s="1109"/>
      <c r="R4" s="480"/>
    </row>
    <row r="5" spans="1:18" ht="12" customHeight="1" x14ac:dyDescent="0.25">
      <c r="A5" s="18"/>
      <c r="B5" s="644"/>
      <c r="C5" s="20"/>
      <c r="D5" s="20"/>
      <c r="E5" s="20"/>
      <c r="F5" s="20"/>
      <c r="G5" s="364" t="s">
        <v>376</v>
      </c>
      <c r="H5" s="573"/>
      <c r="I5" s="573"/>
      <c r="J5" s="573"/>
      <c r="K5" s="170"/>
      <c r="L5" s="117"/>
      <c r="M5" s="117"/>
      <c r="N5" s="117"/>
      <c r="O5" s="117"/>
      <c r="P5" s="117"/>
      <c r="Q5" s="645"/>
      <c r="R5" s="480"/>
    </row>
    <row r="6" spans="1:18" ht="12" customHeight="1" x14ac:dyDescent="0.25">
      <c r="A6" s="18"/>
      <c r="B6" s="1011" t="s">
        <v>266</v>
      </c>
      <c r="C6" s="1086"/>
      <c r="D6" s="1086"/>
      <c r="E6" s="1086"/>
      <c r="F6" s="1086"/>
      <c r="G6" s="1086"/>
      <c r="H6" s="1086"/>
      <c r="I6" s="599"/>
      <c r="J6" s="599"/>
      <c r="K6" s="387"/>
      <c r="L6" s="387"/>
      <c r="M6" s="387"/>
      <c r="N6" s="387"/>
      <c r="O6" s="387"/>
      <c r="P6" s="387"/>
      <c r="Q6" s="645"/>
      <c r="R6" s="480"/>
    </row>
    <row r="7" spans="1:18" ht="12" customHeight="1" x14ac:dyDescent="0.25">
      <c r="A7" s="161"/>
      <c r="B7" s="1081" t="s">
        <v>329</v>
      </c>
      <c r="C7" s="1082"/>
      <c r="D7" s="1082"/>
      <c r="E7" s="1082"/>
      <c r="F7" s="1083"/>
      <c r="G7" s="1120" t="s">
        <v>327</v>
      </c>
      <c r="H7" s="1120"/>
      <c r="I7" s="1120"/>
      <c r="J7" s="1120"/>
      <c r="K7" s="1120"/>
      <c r="L7" s="1120" t="s">
        <v>328</v>
      </c>
      <c r="M7" s="1120"/>
      <c r="N7" s="1120"/>
      <c r="O7" s="1120"/>
      <c r="P7" s="1120"/>
      <c r="Q7" s="645"/>
      <c r="R7" s="480"/>
    </row>
    <row r="8" spans="1:18" ht="12" customHeight="1" thickBot="1" x14ac:dyDescent="0.3">
      <c r="A8" s="161"/>
      <c r="B8" s="319" t="s">
        <v>345</v>
      </c>
      <c r="C8" s="172" t="s">
        <v>136</v>
      </c>
      <c r="D8" s="172" t="s">
        <v>0</v>
      </c>
      <c r="E8" s="172" t="s">
        <v>3</v>
      </c>
      <c r="F8" s="172" t="s">
        <v>1</v>
      </c>
      <c r="G8" s="172" t="s">
        <v>267</v>
      </c>
      <c r="H8" s="172" t="s">
        <v>0</v>
      </c>
      <c r="I8" s="172" t="s">
        <v>3</v>
      </c>
      <c r="J8" s="263" t="s">
        <v>372</v>
      </c>
      <c r="K8" s="172" t="s">
        <v>1</v>
      </c>
      <c r="L8" s="172" t="s">
        <v>267</v>
      </c>
      <c r="M8" s="172" t="s">
        <v>0</v>
      </c>
      <c r="N8" s="172" t="s">
        <v>3</v>
      </c>
      <c r="O8" s="306" t="s">
        <v>372</v>
      </c>
      <c r="P8" s="172" t="s">
        <v>1</v>
      </c>
      <c r="Q8" s="645"/>
      <c r="R8" s="480"/>
    </row>
    <row r="9" spans="1:18" ht="12" customHeight="1" x14ac:dyDescent="0.25">
      <c r="A9" s="161"/>
      <c r="B9" s="633" t="s">
        <v>383</v>
      </c>
      <c r="C9" s="178">
        <v>0</v>
      </c>
      <c r="D9" s="120" t="s">
        <v>269</v>
      </c>
      <c r="E9" s="120">
        <f>+C9/1.5</f>
        <v>0</v>
      </c>
      <c r="F9" s="196"/>
      <c r="G9" s="123">
        <v>150</v>
      </c>
      <c r="H9" s="120" t="s">
        <v>269</v>
      </c>
      <c r="I9" s="124">
        <f>+G9/1.5</f>
        <v>100</v>
      </c>
      <c r="J9" s="197"/>
      <c r="K9" s="1030">
        <f>SUM(I9:I14)</f>
        <v>110</v>
      </c>
      <c r="L9" s="198">
        <v>150</v>
      </c>
      <c r="M9" s="120" t="s">
        <v>269</v>
      </c>
      <c r="N9" s="126">
        <f>+L9/1.5</f>
        <v>100</v>
      </c>
      <c r="O9" s="1117">
        <f>+N10</f>
        <v>120</v>
      </c>
      <c r="P9" s="1115">
        <f>+O9</f>
        <v>120</v>
      </c>
      <c r="Q9" s="1108" t="s">
        <v>272</v>
      </c>
      <c r="R9" s="480"/>
    </row>
    <row r="10" spans="1:18" ht="12" customHeight="1" x14ac:dyDescent="0.25">
      <c r="A10" s="161"/>
      <c r="B10" s="94" t="s">
        <v>384</v>
      </c>
      <c r="C10" s="162">
        <v>0</v>
      </c>
      <c r="D10" s="118" t="s">
        <v>15</v>
      </c>
      <c r="E10" s="118">
        <f>+C10</f>
        <v>0</v>
      </c>
      <c r="F10" s="199"/>
      <c r="G10" s="49"/>
      <c r="H10" s="118"/>
      <c r="I10" s="34"/>
      <c r="J10" s="200"/>
      <c r="K10" s="1031"/>
      <c r="L10" s="162">
        <v>120</v>
      </c>
      <c r="M10" s="118" t="s">
        <v>15</v>
      </c>
      <c r="N10" s="118">
        <f>+L10</f>
        <v>120</v>
      </c>
      <c r="O10" s="1118"/>
      <c r="P10" s="1116"/>
      <c r="Q10" s="1108"/>
      <c r="R10" s="480"/>
    </row>
    <row r="11" spans="1:18" ht="12" customHeight="1" x14ac:dyDescent="0.25">
      <c r="A11" s="161"/>
      <c r="B11" s="1021" t="s">
        <v>270</v>
      </c>
      <c r="C11" s="34">
        <v>0</v>
      </c>
      <c r="D11" s="118" t="s">
        <v>271</v>
      </c>
      <c r="E11" s="118">
        <f>+C11/10</f>
        <v>0</v>
      </c>
      <c r="F11" s="199"/>
      <c r="G11" s="49">
        <v>30</v>
      </c>
      <c r="H11" s="118" t="s">
        <v>271</v>
      </c>
      <c r="I11" s="34">
        <f>+G11/10</f>
        <v>3</v>
      </c>
      <c r="J11" s="200"/>
      <c r="K11" s="1031"/>
      <c r="L11" s="165">
        <v>30</v>
      </c>
      <c r="M11" s="201" t="s">
        <v>271</v>
      </c>
      <c r="N11" s="278">
        <f>+L11/10</f>
        <v>3</v>
      </c>
      <c r="O11" s="1119">
        <f>+N12</f>
        <v>5</v>
      </c>
      <c r="P11" s="1116">
        <f>+O11</f>
        <v>5</v>
      </c>
      <c r="Q11" s="1108"/>
      <c r="R11" s="480"/>
    </row>
    <row r="12" spans="1:18" ht="12" customHeight="1" x14ac:dyDescent="0.25">
      <c r="A12" s="161"/>
      <c r="B12" s="1021"/>
      <c r="C12" s="34">
        <v>0</v>
      </c>
      <c r="D12" s="118" t="s">
        <v>132</v>
      </c>
      <c r="E12" s="34">
        <f t="shared" ref="E12:E17" si="0">+C12</f>
        <v>0</v>
      </c>
      <c r="F12" s="199"/>
      <c r="G12" s="49"/>
      <c r="H12" s="118"/>
      <c r="I12" s="200"/>
      <c r="J12" s="200"/>
      <c r="K12" s="1031"/>
      <c r="L12" s="165">
        <v>5</v>
      </c>
      <c r="M12" s="118" t="s">
        <v>132</v>
      </c>
      <c r="N12" s="279">
        <f t="shared" ref="N12:N17" si="1">+L12</f>
        <v>5</v>
      </c>
      <c r="O12" s="1119"/>
      <c r="P12" s="1116"/>
      <c r="Q12" s="1108"/>
      <c r="R12" s="480"/>
    </row>
    <row r="13" spans="1:18" ht="12" customHeight="1" x14ac:dyDescent="0.25">
      <c r="A13" s="161"/>
      <c r="B13" s="94" t="s">
        <v>273</v>
      </c>
      <c r="C13" s="162">
        <v>0</v>
      </c>
      <c r="D13" s="118" t="s">
        <v>132</v>
      </c>
      <c r="E13" s="118">
        <f t="shared" si="0"/>
        <v>0</v>
      </c>
      <c r="F13" s="199"/>
      <c r="G13" s="91">
        <v>6</v>
      </c>
      <c r="H13" s="118" t="s">
        <v>132</v>
      </c>
      <c r="I13" s="118">
        <f>+G13</f>
        <v>6</v>
      </c>
      <c r="J13" s="118"/>
      <c r="K13" s="1031"/>
      <c r="L13" s="164">
        <v>6</v>
      </c>
      <c r="M13" s="118" t="s">
        <v>132</v>
      </c>
      <c r="N13" s="118">
        <f t="shared" si="1"/>
        <v>6</v>
      </c>
      <c r="O13" s="162"/>
      <c r="P13" s="566">
        <f>+N13</f>
        <v>6</v>
      </c>
      <c r="Q13" s="645"/>
      <c r="R13" s="480"/>
    </row>
    <row r="14" spans="1:18" ht="12" customHeight="1" thickBot="1" x14ac:dyDescent="0.3">
      <c r="A14" s="161"/>
      <c r="B14" s="617" t="s">
        <v>274</v>
      </c>
      <c r="C14" s="202">
        <v>0</v>
      </c>
      <c r="D14" s="129" t="s">
        <v>132</v>
      </c>
      <c r="E14" s="129">
        <f t="shared" si="0"/>
        <v>0</v>
      </c>
      <c r="F14" s="203"/>
      <c r="G14" s="205">
        <v>1</v>
      </c>
      <c r="H14" s="129" t="s">
        <v>132</v>
      </c>
      <c r="I14" s="129">
        <f>+G14</f>
        <v>1</v>
      </c>
      <c r="J14" s="129"/>
      <c r="K14" s="1032"/>
      <c r="L14" s="205">
        <v>1</v>
      </c>
      <c r="M14" s="129" t="s">
        <v>132</v>
      </c>
      <c r="N14" s="129">
        <f t="shared" si="1"/>
        <v>1</v>
      </c>
      <c r="O14" s="202"/>
      <c r="P14" s="305">
        <f>+N14</f>
        <v>1</v>
      </c>
      <c r="Q14" s="645"/>
      <c r="R14" s="480"/>
    </row>
    <row r="15" spans="1:18" ht="12" customHeight="1" x14ac:dyDescent="0.25">
      <c r="A15" s="161"/>
      <c r="B15" s="94" t="s">
        <v>275</v>
      </c>
      <c r="C15" s="162">
        <v>0</v>
      </c>
      <c r="D15" s="118" t="s">
        <v>276</v>
      </c>
      <c r="E15" s="118">
        <f t="shared" si="0"/>
        <v>0</v>
      </c>
      <c r="F15" s="199"/>
      <c r="G15" s="49"/>
      <c r="H15" s="118"/>
      <c r="I15" s="200"/>
      <c r="J15" s="118"/>
      <c r="K15" s="39"/>
      <c r="L15" s="164">
        <v>6</v>
      </c>
      <c r="M15" s="118" t="s">
        <v>276</v>
      </c>
      <c r="N15" s="118">
        <f t="shared" si="1"/>
        <v>6</v>
      </c>
      <c r="O15" s="118"/>
      <c r="P15" s="556">
        <f>+N15</f>
        <v>6</v>
      </c>
      <c r="Q15" s="645"/>
      <c r="R15" s="480"/>
    </row>
    <row r="16" spans="1:18" ht="12" customHeight="1" x14ac:dyDescent="0.25">
      <c r="A16" s="161"/>
      <c r="B16" s="94" t="s">
        <v>277</v>
      </c>
      <c r="C16" s="162">
        <v>0</v>
      </c>
      <c r="D16" s="118" t="s">
        <v>132</v>
      </c>
      <c r="E16" s="118">
        <f t="shared" si="0"/>
        <v>0</v>
      </c>
      <c r="F16" s="199"/>
      <c r="G16" s="49"/>
      <c r="H16" s="118"/>
      <c r="I16" s="200"/>
      <c r="J16" s="118"/>
      <c r="K16" s="39"/>
      <c r="L16" s="162">
        <v>1</v>
      </c>
      <c r="M16" s="118" t="s">
        <v>132</v>
      </c>
      <c r="N16" s="118">
        <f t="shared" si="1"/>
        <v>1</v>
      </c>
      <c r="O16" s="118"/>
      <c r="P16" s="557">
        <f>+N16</f>
        <v>1</v>
      </c>
      <c r="Q16" s="645"/>
      <c r="R16" s="480"/>
    </row>
    <row r="17" spans="1:18" ht="22.9" customHeight="1" x14ac:dyDescent="0.25">
      <c r="A17" s="161"/>
      <c r="B17" s="1021" t="s">
        <v>377</v>
      </c>
      <c r="C17" s="162">
        <v>0</v>
      </c>
      <c r="D17" s="162" t="s">
        <v>132</v>
      </c>
      <c r="E17" s="162">
        <f t="shared" si="0"/>
        <v>0</v>
      </c>
      <c r="F17" s="646"/>
      <c r="G17" s="281"/>
      <c r="H17" s="162"/>
      <c r="I17" s="384"/>
      <c r="J17" s="162"/>
      <c r="K17" s="557"/>
      <c r="L17" s="162">
        <v>1</v>
      </c>
      <c r="M17" s="162" t="s">
        <v>132</v>
      </c>
      <c r="N17" s="162">
        <f t="shared" si="1"/>
        <v>1</v>
      </c>
      <c r="O17" s="162"/>
      <c r="P17" s="557">
        <f t="shared" ref="P17:P20" si="2">+N17</f>
        <v>1</v>
      </c>
      <c r="Q17" s="645"/>
      <c r="R17" s="480"/>
    </row>
    <row r="18" spans="1:18" ht="12" customHeight="1" x14ac:dyDescent="0.25">
      <c r="A18" s="161"/>
      <c r="B18" s="1021"/>
      <c r="C18" s="162">
        <v>0</v>
      </c>
      <c r="D18" s="118" t="s">
        <v>278</v>
      </c>
      <c r="E18" s="118">
        <f>+C18/0.6</f>
        <v>0</v>
      </c>
      <c r="F18" s="199"/>
      <c r="G18" s="49"/>
      <c r="H18" s="118"/>
      <c r="I18" s="200"/>
      <c r="J18" s="118"/>
      <c r="K18" s="39"/>
      <c r="L18" s="162">
        <v>3</v>
      </c>
      <c r="M18" s="118" t="s">
        <v>278</v>
      </c>
      <c r="N18" s="118">
        <f>+L18/0.6</f>
        <v>5</v>
      </c>
      <c r="O18" s="118"/>
      <c r="P18" s="557">
        <f t="shared" si="2"/>
        <v>5</v>
      </c>
      <c r="Q18" s="1106" t="s">
        <v>281</v>
      </c>
      <c r="R18" s="480"/>
    </row>
    <row r="19" spans="1:18" ht="12" customHeight="1" x14ac:dyDescent="0.25">
      <c r="A19" s="161"/>
      <c r="B19" s="559" t="s">
        <v>279</v>
      </c>
      <c r="C19" s="162">
        <v>0</v>
      </c>
      <c r="D19" s="118" t="s">
        <v>280</v>
      </c>
      <c r="E19" s="118">
        <f>+C19/4</f>
        <v>0</v>
      </c>
      <c r="F19" s="199"/>
      <c r="G19" s="49"/>
      <c r="H19" s="118"/>
      <c r="I19" s="200"/>
      <c r="J19" s="118"/>
      <c r="K19" s="39"/>
      <c r="L19" s="165">
        <v>40</v>
      </c>
      <c r="M19" s="118" t="s">
        <v>280</v>
      </c>
      <c r="N19" s="34">
        <f>+L19/4</f>
        <v>10</v>
      </c>
      <c r="O19" s="339">
        <v>0</v>
      </c>
      <c r="P19" s="557">
        <f>+O19</f>
        <v>0</v>
      </c>
      <c r="Q19" s="1106"/>
      <c r="R19" s="480"/>
    </row>
    <row r="20" spans="1:18" ht="12" customHeight="1" x14ac:dyDescent="0.25">
      <c r="A20" s="161"/>
      <c r="B20" s="94" t="s">
        <v>282</v>
      </c>
      <c r="C20" s="162">
        <v>0</v>
      </c>
      <c r="D20" s="118" t="s">
        <v>283</v>
      </c>
      <c r="E20" s="118">
        <f>+C20/9.5</f>
        <v>0</v>
      </c>
      <c r="F20" s="199"/>
      <c r="G20" s="60"/>
      <c r="H20" s="118"/>
      <c r="I20" s="200"/>
      <c r="J20" s="118"/>
      <c r="K20" s="21"/>
      <c r="L20" s="165">
        <v>10</v>
      </c>
      <c r="M20" s="118" t="s">
        <v>283</v>
      </c>
      <c r="N20" s="34">
        <f>+L20/9.5</f>
        <v>1.0526315789473684</v>
      </c>
      <c r="O20" s="118"/>
      <c r="P20" s="557">
        <f t="shared" si="2"/>
        <v>1.0526315789473684</v>
      </c>
      <c r="Q20" s="645"/>
      <c r="R20" s="480"/>
    </row>
    <row r="21" spans="1:18" ht="12" customHeight="1" x14ac:dyDescent="0.25">
      <c r="A21" s="161"/>
      <c r="B21" s="94" t="s">
        <v>284</v>
      </c>
      <c r="C21" s="162">
        <v>0</v>
      </c>
      <c r="D21" s="118" t="s">
        <v>165</v>
      </c>
      <c r="E21" s="118">
        <f>+C21/40</f>
        <v>0</v>
      </c>
      <c r="F21" s="199"/>
      <c r="G21" s="49"/>
      <c r="H21" s="118"/>
      <c r="I21" s="200"/>
      <c r="J21" s="118"/>
      <c r="K21" s="39"/>
      <c r="L21" s="165">
        <v>30</v>
      </c>
      <c r="M21" s="118" t="s">
        <v>165</v>
      </c>
      <c r="N21" s="34">
        <v>1</v>
      </c>
      <c r="O21" s="118">
        <v>0</v>
      </c>
      <c r="P21" s="557">
        <f>+O21</f>
        <v>0</v>
      </c>
      <c r="Q21" s="647" t="s">
        <v>285</v>
      </c>
      <c r="R21" s="358"/>
    </row>
    <row r="22" spans="1:18" ht="12" customHeight="1" x14ac:dyDescent="0.25">
      <c r="A22" s="161"/>
      <c r="B22" s="282"/>
      <c r="C22" s="1110" t="s">
        <v>155</v>
      </c>
      <c r="D22" s="1110"/>
      <c r="E22" s="1110"/>
      <c r="F22" s="195">
        <f>SUM(F9:F21)</f>
        <v>0</v>
      </c>
      <c r="G22" s="1111" t="s">
        <v>155</v>
      </c>
      <c r="H22" s="1112"/>
      <c r="I22" s="1112"/>
      <c r="J22" s="1112"/>
      <c r="K22" s="280">
        <f>SUM(K9:K21)</f>
        <v>110</v>
      </c>
      <c r="L22" s="166"/>
      <c r="M22" s="986" t="s">
        <v>154</v>
      </c>
      <c r="N22" s="986"/>
      <c r="O22" s="986"/>
      <c r="P22" s="167">
        <f>SUM(P9:P21)</f>
        <v>146.05263157894737</v>
      </c>
      <c r="Q22" s="648"/>
      <c r="R22" s="540"/>
    </row>
    <row r="23" spans="1:18" ht="12" customHeight="1" x14ac:dyDescent="0.25">
      <c r="A23" s="161"/>
      <c r="B23" s="644"/>
      <c r="C23" s="20"/>
      <c r="D23" s="20"/>
      <c r="E23" s="20"/>
      <c r="F23" s="20"/>
      <c r="G23" s="20"/>
      <c r="H23" s="573"/>
      <c r="I23" s="573"/>
      <c r="J23" s="573"/>
      <c r="K23" s="649"/>
      <c r="L23" s="170"/>
      <c r="M23" s="637"/>
      <c r="N23" s="637"/>
      <c r="O23" s="637"/>
      <c r="P23" s="272"/>
      <c r="Q23" s="650"/>
      <c r="R23" s="533"/>
    </row>
    <row r="24" spans="1:18" ht="14.45" customHeight="1" x14ac:dyDescent="0.25">
      <c r="A24" s="5"/>
      <c r="B24" s="1022" t="s">
        <v>509</v>
      </c>
      <c r="C24" s="1023"/>
      <c r="D24" s="1023"/>
      <c r="E24" s="1023"/>
      <c r="F24" s="1023"/>
      <c r="G24" s="1023"/>
      <c r="H24" s="1023"/>
      <c r="I24" s="360"/>
      <c r="J24" s="360"/>
      <c r="K24" s="360"/>
      <c r="L24" s="360" t="s">
        <v>236</v>
      </c>
      <c r="M24" s="360"/>
      <c r="N24" s="360"/>
      <c r="O24" s="360"/>
      <c r="P24" s="360"/>
      <c r="Q24" s="651"/>
      <c r="R24" s="139"/>
    </row>
    <row r="25" spans="1:18" ht="14.45" customHeight="1" x14ac:dyDescent="0.25">
      <c r="A25" s="5"/>
      <c r="B25" s="623" t="s">
        <v>137</v>
      </c>
      <c r="C25" s="360"/>
      <c r="D25" s="578"/>
      <c r="E25" s="360"/>
      <c r="F25" s="360"/>
      <c r="G25" s="360"/>
      <c r="H25" s="360"/>
      <c r="I25" s="360"/>
      <c r="J25" s="360"/>
      <c r="K25" s="360"/>
      <c r="L25" s="1025" t="s">
        <v>487</v>
      </c>
      <c r="M25" s="1025"/>
      <c r="N25" s="1025"/>
      <c r="O25" s="1025"/>
      <c r="P25" s="1025"/>
      <c r="Q25" s="574"/>
    </row>
    <row r="26" spans="1:18" x14ac:dyDescent="0.25">
      <c r="B26" s="579" t="s">
        <v>516</v>
      </c>
      <c r="C26" s="360"/>
      <c r="D26" s="578"/>
      <c r="E26" s="360"/>
      <c r="F26" s="360"/>
      <c r="G26" s="360"/>
      <c r="H26" s="360"/>
      <c r="I26" s="527"/>
      <c r="J26" s="527"/>
      <c r="K26" s="387"/>
      <c r="L26" s="387"/>
      <c r="M26" s="387"/>
      <c r="N26" s="387"/>
      <c r="O26" s="387"/>
      <c r="P26" s="387"/>
      <c r="Q26" s="574"/>
    </row>
    <row r="27" spans="1:18" x14ac:dyDescent="0.25">
      <c r="B27" s="579" t="s">
        <v>511</v>
      </c>
      <c r="C27" s="360"/>
      <c r="D27" s="578"/>
      <c r="E27" s="360"/>
      <c r="F27" s="360"/>
      <c r="G27" s="360"/>
      <c r="H27" s="360"/>
      <c r="I27" s="527"/>
      <c r="J27" s="527"/>
      <c r="K27" s="387"/>
      <c r="L27" s="387"/>
      <c r="M27" s="387"/>
      <c r="N27" s="387"/>
      <c r="O27" s="387"/>
      <c r="P27" s="387"/>
      <c r="Q27" s="574"/>
    </row>
    <row r="28" spans="1:18" x14ac:dyDescent="0.25">
      <c r="B28" s="579" t="s">
        <v>510</v>
      </c>
      <c r="C28" s="360"/>
      <c r="D28" s="526"/>
      <c r="E28" s="360"/>
      <c r="F28" s="360"/>
      <c r="G28" s="360"/>
      <c r="H28" s="360"/>
      <c r="I28" s="527"/>
      <c r="J28" s="527"/>
      <c r="K28" s="387"/>
      <c r="L28" s="387"/>
      <c r="M28" s="387"/>
      <c r="N28" s="387"/>
      <c r="O28" s="387"/>
      <c r="P28" s="387"/>
      <c r="Q28" s="574"/>
      <c r="R28" s="395"/>
    </row>
    <row r="29" spans="1:18" ht="14.45" customHeight="1" x14ac:dyDescent="0.25">
      <c r="B29" s="579" t="s">
        <v>517</v>
      </c>
      <c r="C29" s="360"/>
      <c r="D29" s="580"/>
      <c r="E29" s="360"/>
      <c r="F29" s="580"/>
      <c r="G29" s="580"/>
      <c r="H29" s="580"/>
      <c r="I29" s="580"/>
      <c r="J29" s="360"/>
      <c r="K29" s="387"/>
      <c r="L29" s="387"/>
      <c r="M29" s="387"/>
      <c r="N29" s="387"/>
      <c r="O29" s="387"/>
      <c r="P29" s="387"/>
      <c r="Q29" s="574"/>
      <c r="R29" s="397"/>
    </row>
    <row r="30" spans="1:18" x14ac:dyDescent="0.25">
      <c r="B30" s="581" t="s">
        <v>512</v>
      </c>
      <c r="C30" s="360"/>
      <c r="D30" s="360"/>
      <c r="E30" s="360"/>
      <c r="F30" s="360"/>
      <c r="G30" s="360"/>
      <c r="H30" s="360"/>
      <c r="I30" s="360"/>
      <c r="J30" s="360"/>
      <c r="K30" s="539"/>
      <c r="L30" s="539"/>
      <c r="M30" s="539"/>
      <c r="N30" s="539"/>
      <c r="O30" s="539"/>
      <c r="P30" s="539"/>
      <c r="Q30" s="639"/>
      <c r="R30" s="397"/>
    </row>
    <row r="31" spans="1:18" x14ac:dyDescent="0.25">
      <c r="B31" s="581" t="s">
        <v>513</v>
      </c>
      <c r="C31" s="360"/>
      <c r="D31" s="580"/>
      <c r="E31" s="360"/>
      <c r="F31" s="580"/>
      <c r="G31" s="580"/>
      <c r="H31" s="580"/>
      <c r="I31" s="360"/>
      <c r="J31" s="360"/>
      <c r="K31" s="539"/>
      <c r="L31" s="539"/>
      <c r="M31" s="539"/>
      <c r="N31" s="539"/>
      <c r="O31" s="539"/>
      <c r="P31" s="539"/>
      <c r="Q31" s="574"/>
    </row>
    <row r="32" spans="1:18" x14ac:dyDescent="0.25">
      <c r="B32" s="582" t="s">
        <v>245</v>
      </c>
      <c r="C32" s="584"/>
      <c r="D32" s="627"/>
      <c r="E32" s="584"/>
      <c r="F32" s="627"/>
      <c r="G32" s="627"/>
      <c r="H32" s="627"/>
      <c r="I32" s="584"/>
      <c r="J32" s="627"/>
      <c r="K32" s="652"/>
      <c r="L32" s="652"/>
      <c r="M32" s="652"/>
      <c r="N32" s="652"/>
      <c r="O32" s="652"/>
      <c r="P32" s="652"/>
      <c r="Q32" s="586"/>
    </row>
    <row r="33" spans="2:17" x14ac:dyDescent="0.25">
      <c r="B33" s="532"/>
      <c r="C33" s="532"/>
      <c r="D33" s="532"/>
      <c r="E33" s="532"/>
      <c r="F33" s="532"/>
      <c r="G33" s="532"/>
      <c r="H33" s="532"/>
      <c r="I33" s="532"/>
      <c r="J33" s="532"/>
      <c r="K33" s="532"/>
      <c r="L33" s="532"/>
      <c r="M33" s="532"/>
      <c r="N33" s="532"/>
      <c r="O33" s="532"/>
      <c r="P33" s="532"/>
      <c r="Q33" s="36"/>
    </row>
    <row r="34" spans="2:17" x14ac:dyDescent="0.25">
      <c r="B34" s="177"/>
      <c r="C34" s="534"/>
      <c r="D34" s="534"/>
      <c r="E34" s="534"/>
      <c r="F34" s="534"/>
      <c r="G34" s="177"/>
      <c r="H34" s="534"/>
      <c r="I34" s="534"/>
      <c r="J34" s="534"/>
      <c r="K34" s="177"/>
      <c r="L34" s="177"/>
      <c r="M34" s="177"/>
      <c r="N34" s="177"/>
      <c r="O34" s="177"/>
      <c r="P34" s="177"/>
      <c r="Q34" s="36"/>
    </row>
  </sheetData>
  <mergeCells count="23">
    <mergeCell ref="M3:O4"/>
    <mergeCell ref="P11:P12"/>
    <mergeCell ref="K9:K14"/>
    <mergeCell ref="O9:O10"/>
    <mergeCell ref="O11:O12"/>
    <mergeCell ref="G7:K7"/>
    <mergeCell ref="L7:P7"/>
    <mergeCell ref="Q18:Q19"/>
    <mergeCell ref="L25:P25"/>
    <mergeCell ref="B24:H24"/>
    <mergeCell ref="D1:M1"/>
    <mergeCell ref="Q9:Q12"/>
    <mergeCell ref="Q3:Q4"/>
    <mergeCell ref="B17:B18"/>
    <mergeCell ref="C22:E22"/>
    <mergeCell ref="G22:J22"/>
    <mergeCell ref="M22:O22"/>
    <mergeCell ref="B11:B12"/>
    <mergeCell ref="B6:H6"/>
    <mergeCell ref="B3:F3"/>
    <mergeCell ref="B7:F7"/>
    <mergeCell ref="P9:P10"/>
    <mergeCell ref="G3:K4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view="pageBreakPreview" zoomScale="60" zoomScaleNormal="100" workbookViewId="0">
      <selection activeCell="B1" sqref="B1:Q36"/>
    </sheetView>
  </sheetViews>
  <sheetFormatPr baseColWidth="10" defaultRowHeight="15" x14ac:dyDescent="0.25"/>
  <cols>
    <col min="1" max="1" width="2.7109375" customWidth="1"/>
    <col min="2" max="2" width="20.28515625" customWidth="1"/>
    <col min="3" max="3" width="6.42578125" style="108" customWidth="1"/>
    <col min="4" max="4" width="10.28515625" style="108" customWidth="1"/>
    <col min="5" max="5" width="5.85546875" customWidth="1"/>
    <col min="6" max="7" width="6.7109375" customWidth="1"/>
    <col min="8" max="8" width="10.140625" style="97" customWidth="1"/>
    <col min="9" max="9" width="6.5703125" customWidth="1"/>
    <col min="10" max="10" width="3.7109375" customWidth="1"/>
    <col min="11" max="11" width="6.7109375" customWidth="1"/>
    <col min="12" max="12" width="7.140625" customWidth="1"/>
    <col min="13" max="13" width="10.28515625" customWidth="1"/>
    <col min="14" max="14" width="4.28515625" customWidth="1"/>
    <col min="15" max="15" width="3.7109375" customWidth="1"/>
    <col min="16" max="16" width="6.28515625" customWidth="1"/>
  </cols>
  <sheetData>
    <row r="1" spans="1:17" x14ac:dyDescent="0.25">
      <c r="B1" s="440"/>
      <c r="C1" s="653"/>
      <c r="D1" s="653"/>
      <c r="E1" s="654" t="s">
        <v>181</v>
      </c>
      <c r="F1" s="655"/>
      <c r="G1" s="655"/>
      <c r="H1" s="653"/>
      <c r="I1" s="441"/>
      <c r="J1" s="441"/>
      <c r="K1" s="441"/>
      <c r="L1" s="441"/>
      <c r="M1" s="441"/>
      <c r="N1" s="441"/>
      <c r="O1" s="441"/>
      <c r="P1" s="441"/>
      <c r="Q1" s="587"/>
    </row>
    <row r="2" spans="1:17" ht="14.45" customHeight="1" x14ac:dyDescent="0.25">
      <c r="A2" s="3"/>
      <c r="B2" s="656"/>
      <c r="C2" s="156"/>
      <c r="D2" s="156"/>
      <c r="E2" s="156"/>
      <c r="F2" s="156"/>
      <c r="G2" s="360"/>
      <c r="H2" s="117"/>
      <c r="I2" s="117"/>
      <c r="J2" s="117"/>
      <c r="K2" s="117"/>
      <c r="L2" s="360"/>
      <c r="M2" s="360"/>
      <c r="N2" s="360"/>
      <c r="O2" s="360"/>
      <c r="P2" s="360"/>
      <c r="Q2" s="574"/>
    </row>
    <row r="3" spans="1:17" ht="15.6" customHeight="1" x14ac:dyDescent="0.25">
      <c r="A3" s="3"/>
      <c r="B3" s="657"/>
      <c r="C3" s="526"/>
      <c r="D3" s="526"/>
      <c r="E3" s="545"/>
      <c r="F3" s="20"/>
      <c r="G3" s="1016" t="s">
        <v>435</v>
      </c>
      <c r="H3" s="1016"/>
      <c r="I3" s="1016"/>
      <c r="J3" s="1016"/>
      <c r="K3" s="1016"/>
      <c r="L3" s="117"/>
      <c r="M3" s="1126" t="s">
        <v>262</v>
      </c>
      <c r="N3" s="1126"/>
      <c r="O3" s="1126"/>
      <c r="P3" s="1126"/>
      <c r="Q3" s="574"/>
    </row>
    <row r="4" spans="1:17" ht="15.6" customHeight="1" x14ac:dyDescent="0.25">
      <c r="A4" s="3"/>
      <c r="B4" s="572"/>
      <c r="C4" s="545"/>
      <c r="D4" s="545"/>
      <c r="E4" s="545"/>
      <c r="F4" s="20"/>
      <c r="G4" s="1016"/>
      <c r="H4" s="1016"/>
      <c r="I4" s="1016"/>
      <c r="J4" s="1016"/>
      <c r="K4" s="1016"/>
      <c r="L4" s="117"/>
      <c r="M4" s="1126"/>
      <c r="N4" s="1126"/>
      <c r="O4" s="1126"/>
      <c r="P4" s="1126"/>
      <c r="Q4" s="574"/>
    </row>
    <row r="5" spans="1:17" ht="12" customHeight="1" x14ac:dyDescent="0.25">
      <c r="A5" s="3"/>
      <c r="B5" s="1011" t="s">
        <v>385</v>
      </c>
      <c r="C5" s="1086"/>
      <c r="D5" s="1086"/>
      <c r="E5" s="1086"/>
      <c r="F5" s="1086"/>
      <c r="G5" s="1086"/>
      <c r="H5" s="1086"/>
      <c r="I5" s="387"/>
      <c r="J5" s="387"/>
      <c r="K5" s="387"/>
      <c r="L5" s="543"/>
      <c r="M5" s="543"/>
      <c r="N5" s="543"/>
      <c r="O5" s="543"/>
      <c r="P5" s="543"/>
      <c r="Q5" s="574"/>
    </row>
    <row r="6" spans="1:17" ht="12" customHeight="1" x14ac:dyDescent="0.25">
      <c r="A6" s="3"/>
      <c r="B6" s="1081" t="s">
        <v>329</v>
      </c>
      <c r="C6" s="1082"/>
      <c r="D6" s="1082"/>
      <c r="E6" s="1082"/>
      <c r="F6" s="1083"/>
      <c r="G6" s="1006" t="s">
        <v>327</v>
      </c>
      <c r="H6" s="1007"/>
      <c r="I6" s="1007"/>
      <c r="J6" s="1007"/>
      <c r="K6" s="1008"/>
      <c r="L6" s="1006" t="s">
        <v>328</v>
      </c>
      <c r="M6" s="1007"/>
      <c r="N6" s="1007"/>
      <c r="O6" s="1007"/>
      <c r="P6" s="1008"/>
      <c r="Q6" s="574"/>
    </row>
    <row r="7" spans="1:17" ht="12" customHeight="1" x14ac:dyDescent="0.25">
      <c r="A7" s="3"/>
      <c r="B7" s="319" t="s">
        <v>345</v>
      </c>
      <c r="C7" s="45" t="s">
        <v>136</v>
      </c>
      <c r="D7" s="45" t="s">
        <v>0</v>
      </c>
      <c r="E7" s="45" t="s">
        <v>3</v>
      </c>
      <c r="F7" s="45" t="s">
        <v>1</v>
      </c>
      <c r="G7" s="45" t="s">
        <v>136</v>
      </c>
      <c r="H7" s="45" t="s">
        <v>0</v>
      </c>
      <c r="I7" s="45" t="s">
        <v>3</v>
      </c>
      <c r="J7" s="263" t="s">
        <v>372</v>
      </c>
      <c r="K7" s="45" t="s">
        <v>1</v>
      </c>
      <c r="L7" s="59" t="s">
        <v>136</v>
      </c>
      <c r="M7" s="45" t="s">
        <v>0</v>
      </c>
      <c r="N7" s="45" t="s">
        <v>3</v>
      </c>
      <c r="O7" s="263" t="s">
        <v>372</v>
      </c>
      <c r="P7" s="45" t="s">
        <v>1</v>
      </c>
      <c r="Q7" s="574"/>
    </row>
    <row r="8" spans="1:17" ht="12" customHeight="1" x14ac:dyDescent="0.25">
      <c r="A8" s="3"/>
      <c r="B8" s="94" t="s">
        <v>5</v>
      </c>
      <c r="C8" s="60">
        <v>0</v>
      </c>
      <c r="D8" s="118" t="s">
        <v>139</v>
      </c>
      <c r="E8" s="32">
        <f>+C8</f>
        <v>0</v>
      </c>
      <c r="F8" s="39">
        <v>0</v>
      </c>
      <c r="G8" s="49"/>
      <c r="H8" s="34"/>
      <c r="I8" s="34"/>
      <c r="J8" s="34"/>
      <c r="K8" s="39"/>
      <c r="L8" s="49">
        <v>1</v>
      </c>
      <c r="M8" s="118" t="s">
        <v>139</v>
      </c>
      <c r="N8" s="34">
        <f>+L8</f>
        <v>1</v>
      </c>
      <c r="O8" s="32"/>
      <c r="P8" s="39">
        <f>+N8</f>
        <v>1</v>
      </c>
      <c r="Q8" s="574"/>
    </row>
    <row r="9" spans="1:17" ht="12" customHeight="1" x14ac:dyDescent="0.25">
      <c r="A9" s="3"/>
      <c r="B9" s="94" t="s">
        <v>21</v>
      </c>
      <c r="C9" s="60">
        <v>0</v>
      </c>
      <c r="D9" s="118" t="s">
        <v>15</v>
      </c>
      <c r="E9" s="32">
        <f>+C9</f>
        <v>0</v>
      </c>
      <c r="F9" s="39">
        <v>0</v>
      </c>
      <c r="G9" s="49"/>
      <c r="H9" s="34"/>
      <c r="I9" s="34"/>
      <c r="J9" s="34"/>
      <c r="K9" s="39"/>
      <c r="L9" s="49">
        <v>4</v>
      </c>
      <c r="M9" s="118" t="s">
        <v>15</v>
      </c>
      <c r="N9" s="34">
        <f>+L9</f>
        <v>4</v>
      </c>
      <c r="O9" s="32"/>
      <c r="P9" s="39">
        <f>+N9</f>
        <v>4</v>
      </c>
      <c r="Q9" s="574"/>
    </row>
    <row r="10" spans="1:17" ht="12" customHeight="1" x14ac:dyDescent="0.25">
      <c r="A10" s="3"/>
      <c r="B10" s="94" t="s">
        <v>114</v>
      </c>
      <c r="C10" s="60">
        <v>0</v>
      </c>
      <c r="D10" s="118" t="s">
        <v>139</v>
      </c>
      <c r="E10" s="32">
        <f>+C10</f>
        <v>0</v>
      </c>
      <c r="F10" s="39">
        <v>0</v>
      </c>
      <c r="G10" s="49"/>
      <c r="H10" s="34"/>
      <c r="I10" s="34"/>
      <c r="J10" s="34"/>
      <c r="K10" s="39"/>
      <c r="L10" s="49">
        <v>1</v>
      </c>
      <c r="M10" s="118" t="s">
        <v>139</v>
      </c>
      <c r="N10" s="34">
        <f>+L10</f>
        <v>1</v>
      </c>
      <c r="O10" s="32"/>
      <c r="P10" s="39">
        <f>+N10</f>
        <v>1</v>
      </c>
      <c r="Q10" s="574"/>
    </row>
    <row r="11" spans="1:17" ht="12" customHeight="1" thickBot="1" x14ac:dyDescent="0.3">
      <c r="A11" s="3"/>
      <c r="B11" s="110" t="s">
        <v>27</v>
      </c>
      <c r="C11" s="91">
        <v>0</v>
      </c>
      <c r="D11" s="118" t="s">
        <v>162</v>
      </c>
      <c r="E11" s="30">
        <f>+C11/3</f>
        <v>0</v>
      </c>
      <c r="F11" s="39">
        <v>0</v>
      </c>
      <c r="G11" s="49"/>
      <c r="H11" s="34"/>
      <c r="I11" s="34"/>
      <c r="J11" s="34"/>
      <c r="K11" s="34"/>
      <c r="L11" s="91">
        <v>15</v>
      </c>
      <c r="M11" s="118" t="s">
        <v>162</v>
      </c>
      <c r="N11" s="155">
        <f>+L11/3</f>
        <v>5</v>
      </c>
      <c r="O11" s="80"/>
      <c r="P11" s="81">
        <v>5</v>
      </c>
      <c r="Q11" s="574"/>
    </row>
    <row r="12" spans="1:17" ht="12" customHeight="1" x14ac:dyDescent="0.25">
      <c r="A12" s="3"/>
      <c r="B12" s="658" t="s">
        <v>184</v>
      </c>
      <c r="C12" s="150">
        <v>0</v>
      </c>
      <c r="D12" s="179" t="s">
        <v>139</v>
      </c>
      <c r="E12" s="151">
        <f>+C12</f>
        <v>0</v>
      </c>
      <c r="F12" s="152">
        <v>0</v>
      </c>
      <c r="G12" s="150">
        <v>25</v>
      </c>
      <c r="H12" s="179" t="s">
        <v>139</v>
      </c>
      <c r="I12" s="283">
        <f>+G12</f>
        <v>25</v>
      </c>
      <c r="J12" s="151"/>
      <c r="K12" s="152">
        <v>25</v>
      </c>
      <c r="L12" s="150">
        <v>25</v>
      </c>
      <c r="M12" s="179" t="s">
        <v>139</v>
      </c>
      <c r="N12" s="283">
        <f>+L12</f>
        <v>25</v>
      </c>
      <c r="O12" s="151"/>
      <c r="P12" s="152">
        <v>25</v>
      </c>
      <c r="Q12" s="1121" t="s">
        <v>263</v>
      </c>
    </row>
    <row r="13" spans="1:17" ht="12" customHeight="1" x14ac:dyDescent="0.25">
      <c r="A13" s="3"/>
      <c r="B13" s="659" t="s">
        <v>183</v>
      </c>
      <c r="C13" s="180">
        <v>0</v>
      </c>
      <c r="D13" s="24" t="s">
        <v>165</v>
      </c>
      <c r="E13" s="77">
        <f>+C13/40</f>
        <v>0</v>
      </c>
      <c r="F13" s="53">
        <v>0</v>
      </c>
      <c r="G13" s="180">
        <v>320</v>
      </c>
      <c r="H13" s="24" t="s">
        <v>165</v>
      </c>
      <c r="I13" s="58">
        <f>+G13/40</f>
        <v>8</v>
      </c>
      <c r="J13" s="77"/>
      <c r="K13" s="53">
        <v>8</v>
      </c>
      <c r="L13" s="180">
        <v>320</v>
      </c>
      <c r="M13" s="24" t="s">
        <v>165</v>
      </c>
      <c r="N13" s="58">
        <f>+L13/40</f>
        <v>8</v>
      </c>
      <c r="O13" s="77"/>
      <c r="P13" s="53">
        <v>8</v>
      </c>
      <c r="Q13" s="1121"/>
    </row>
    <row r="14" spans="1:17" ht="12" customHeight="1" x14ac:dyDescent="0.25">
      <c r="A14" s="3"/>
      <c r="B14" s="659" t="s">
        <v>24</v>
      </c>
      <c r="C14" s="180">
        <v>0</v>
      </c>
      <c r="D14" s="118" t="s">
        <v>165</v>
      </c>
      <c r="E14" s="77">
        <f>+C14/10</f>
        <v>0</v>
      </c>
      <c r="F14" s="53">
        <v>0</v>
      </c>
      <c r="G14" s="180">
        <v>24</v>
      </c>
      <c r="H14" s="118" t="s">
        <v>165</v>
      </c>
      <c r="I14" s="58">
        <f>+G14/10</f>
        <v>2.4</v>
      </c>
      <c r="J14" s="77"/>
      <c r="K14" s="53">
        <v>3</v>
      </c>
      <c r="L14" s="180">
        <v>24</v>
      </c>
      <c r="M14" s="118" t="s">
        <v>165</v>
      </c>
      <c r="N14" s="58">
        <f>+L14/10</f>
        <v>2.4</v>
      </c>
      <c r="O14" s="77"/>
      <c r="P14" s="53">
        <v>3</v>
      </c>
      <c r="Q14" s="1121"/>
    </row>
    <row r="15" spans="1:17" ht="12" customHeight="1" thickBot="1" x14ac:dyDescent="0.3">
      <c r="A15" s="3"/>
      <c r="B15" s="660" t="s">
        <v>186</v>
      </c>
      <c r="C15" s="181">
        <v>0</v>
      </c>
      <c r="D15" s="182" t="s">
        <v>139</v>
      </c>
      <c r="E15" s="153">
        <f>+C15</f>
        <v>0</v>
      </c>
      <c r="F15" s="154">
        <v>0</v>
      </c>
      <c r="G15" s="181">
        <v>5</v>
      </c>
      <c r="H15" s="182" t="s">
        <v>139</v>
      </c>
      <c r="I15" s="210">
        <f>+G15</f>
        <v>5</v>
      </c>
      <c r="J15" s="153"/>
      <c r="K15" s="154">
        <v>5</v>
      </c>
      <c r="L15" s="181">
        <v>5</v>
      </c>
      <c r="M15" s="182" t="s">
        <v>139</v>
      </c>
      <c r="N15" s="210">
        <f>+L15</f>
        <v>5</v>
      </c>
      <c r="O15" s="153"/>
      <c r="P15" s="154">
        <v>5</v>
      </c>
      <c r="Q15" s="1121"/>
    </row>
    <row r="16" spans="1:17" ht="12" customHeight="1" x14ac:dyDescent="0.25">
      <c r="A16" s="3"/>
      <c r="B16" s="1019" t="s">
        <v>260</v>
      </c>
      <c r="C16" s="60">
        <v>0</v>
      </c>
      <c r="D16" s="118" t="s">
        <v>163</v>
      </c>
      <c r="E16" s="32">
        <f>+C16/10</f>
        <v>0</v>
      </c>
      <c r="F16" s="39">
        <v>0</v>
      </c>
      <c r="G16" s="60">
        <v>100</v>
      </c>
      <c r="H16" s="118" t="s">
        <v>163</v>
      </c>
      <c r="I16" s="34">
        <f>+G16/10</f>
        <v>10</v>
      </c>
      <c r="J16" s="32"/>
      <c r="K16" s="39">
        <f>+I16</f>
        <v>10</v>
      </c>
      <c r="L16" s="60">
        <v>20</v>
      </c>
      <c r="M16" s="118" t="s">
        <v>163</v>
      </c>
      <c r="N16" s="34">
        <f>+L16/10</f>
        <v>2</v>
      </c>
      <c r="O16" s="32"/>
      <c r="P16" s="39">
        <f>+N16</f>
        <v>2</v>
      </c>
      <c r="Q16" s="574"/>
    </row>
    <row r="17" spans="1:18" ht="12" customHeight="1" x14ac:dyDescent="0.25">
      <c r="A17" s="3"/>
      <c r="B17" s="1019"/>
      <c r="C17" s="60">
        <v>0</v>
      </c>
      <c r="D17" s="118" t="s">
        <v>15</v>
      </c>
      <c r="E17" s="32">
        <f>+C17</f>
        <v>0</v>
      </c>
      <c r="F17" s="39">
        <v>0</v>
      </c>
      <c r="G17" s="82"/>
      <c r="H17" s="84"/>
      <c r="I17" s="80"/>
      <c r="J17" s="80"/>
      <c r="K17" s="80"/>
      <c r="L17" s="60">
        <v>5</v>
      </c>
      <c r="M17" s="118" t="s">
        <v>15</v>
      </c>
      <c r="N17" s="34">
        <f>+L17</f>
        <v>5</v>
      </c>
      <c r="O17" s="32"/>
      <c r="P17" s="39">
        <f t="shared" ref="P17:P18" si="0">+N17</f>
        <v>5</v>
      </c>
      <c r="Q17" s="574"/>
    </row>
    <row r="18" spans="1:18" ht="12" customHeight="1" thickBot="1" x14ac:dyDescent="0.3">
      <c r="A18" s="3"/>
      <c r="B18" s="1020"/>
      <c r="C18" s="128">
        <v>0</v>
      </c>
      <c r="D18" s="129" t="s">
        <v>15</v>
      </c>
      <c r="E18" s="130">
        <f>+C18</f>
        <v>0</v>
      </c>
      <c r="F18" s="131">
        <v>0</v>
      </c>
      <c r="G18" s="249"/>
      <c r="H18" s="250"/>
      <c r="I18" s="251"/>
      <c r="J18" s="251"/>
      <c r="K18" s="251"/>
      <c r="L18" s="128">
        <v>6</v>
      </c>
      <c r="M18" s="129" t="s">
        <v>15</v>
      </c>
      <c r="N18" s="136">
        <f>+L18</f>
        <v>6</v>
      </c>
      <c r="O18" s="130"/>
      <c r="P18" s="131">
        <f t="shared" si="0"/>
        <v>6</v>
      </c>
      <c r="Q18" s="574"/>
    </row>
    <row r="19" spans="1:18" ht="12" customHeight="1" x14ac:dyDescent="0.25">
      <c r="A19" s="3"/>
      <c r="B19" s="94" t="s">
        <v>17</v>
      </c>
      <c r="C19" s="91">
        <v>0</v>
      </c>
      <c r="D19" s="118" t="s">
        <v>18</v>
      </c>
      <c r="E19" s="30">
        <f>+C19*2</f>
        <v>0</v>
      </c>
      <c r="F19" s="39">
        <f t="shared" ref="F19" si="1">+E19</f>
        <v>0</v>
      </c>
      <c r="G19" s="57"/>
      <c r="H19" s="58"/>
      <c r="I19" s="58"/>
      <c r="J19" s="58"/>
      <c r="K19" s="53"/>
      <c r="L19" s="60">
        <v>2</v>
      </c>
      <c r="M19" s="118" t="s">
        <v>18</v>
      </c>
      <c r="N19" s="571">
        <f>+L19*2</f>
        <v>4</v>
      </c>
      <c r="O19" s="30"/>
      <c r="P19" s="39">
        <f>+N19</f>
        <v>4</v>
      </c>
      <c r="Q19" s="574"/>
    </row>
    <row r="20" spans="1:18" ht="12" customHeight="1" x14ac:dyDescent="0.25">
      <c r="A20" s="3"/>
      <c r="B20" s="94" t="s">
        <v>182</v>
      </c>
      <c r="C20" s="91">
        <v>0</v>
      </c>
      <c r="D20" s="118" t="s">
        <v>16</v>
      </c>
      <c r="E20" s="32">
        <f>+C20</f>
        <v>0</v>
      </c>
      <c r="F20" s="39">
        <v>0</v>
      </c>
      <c r="G20" s="83"/>
      <c r="H20" s="84"/>
      <c r="I20" s="80"/>
      <c r="J20" s="80"/>
      <c r="K20" s="84"/>
      <c r="L20" s="60">
        <v>6</v>
      </c>
      <c r="M20" s="118" t="s">
        <v>15</v>
      </c>
      <c r="N20" s="34">
        <f t="shared" ref="N20:N23" si="2">+L20</f>
        <v>6</v>
      </c>
      <c r="O20" s="32"/>
      <c r="P20" s="39">
        <f>+N20</f>
        <v>6</v>
      </c>
      <c r="Q20" s="620" t="s">
        <v>135</v>
      </c>
    </row>
    <row r="21" spans="1:18" ht="12" customHeight="1" x14ac:dyDescent="0.25">
      <c r="A21" s="3"/>
      <c r="B21" s="1019" t="s">
        <v>246</v>
      </c>
      <c r="C21" s="60">
        <v>0</v>
      </c>
      <c r="D21" s="118" t="s">
        <v>160</v>
      </c>
      <c r="E21" s="32">
        <f>+C21/1.5</f>
        <v>0</v>
      </c>
      <c r="F21" s="39">
        <v>0</v>
      </c>
      <c r="G21" s="87"/>
      <c r="H21" s="86"/>
      <c r="I21" s="86"/>
      <c r="J21" s="86"/>
      <c r="K21" s="85"/>
      <c r="L21" s="60">
        <v>15</v>
      </c>
      <c r="M21" s="118" t="s">
        <v>160</v>
      </c>
      <c r="N21" s="285">
        <f>+L21/1.5</f>
        <v>10</v>
      </c>
      <c r="O21" s="32"/>
      <c r="P21" s="39"/>
      <c r="Q21" s="620" t="s">
        <v>135</v>
      </c>
    </row>
    <row r="22" spans="1:18" ht="12" customHeight="1" x14ac:dyDescent="0.25">
      <c r="A22" s="3"/>
      <c r="B22" s="1124"/>
      <c r="C22" s="60">
        <v>0</v>
      </c>
      <c r="D22" s="118" t="s">
        <v>15</v>
      </c>
      <c r="E22" s="32">
        <f>+C22</f>
        <v>0</v>
      </c>
      <c r="F22" s="39">
        <v>0</v>
      </c>
      <c r="G22" s="87"/>
      <c r="H22" s="84"/>
      <c r="I22" s="80"/>
      <c r="J22" s="80"/>
      <c r="K22" s="85"/>
      <c r="L22" s="60">
        <v>16</v>
      </c>
      <c r="M22" s="118" t="s">
        <v>15</v>
      </c>
      <c r="N22" s="286">
        <f t="shared" si="2"/>
        <v>16</v>
      </c>
      <c r="O22" s="34">
        <f>+N22</f>
        <v>16</v>
      </c>
      <c r="P22" s="39">
        <v>0</v>
      </c>
      <c r="Q22" s="620" t="s">
        <v>135</v>
      </c>
    </row>
    <row r="23" spans="1:18" ht="12" customHeight="1" x14ac:dyDescent="0.25">
      <c r="A23" s="3"/>
      <c r="B23" s="94" t="s">
        <v>185</v>
      </c>
      <c r="C23" s="91">
        <v>0</v>
      </c>
      <c r="D23" s="183" t="s">
        <v>139</v>
      </c>
      <c r="E23" s="32">
        <f>+C23</f>
        <v>0</v>
      </c>
      <c r="F23" s="39">
        <v>0</v>
      </c>
      <c r="G23" s="87"/>
      <c r="H23" s="86"/>
      <c r="I23" s="155"/>
      <c r="J23" s="155"/>
      <c r="K23" s="85"/>
      <c r="L23" s="60">
        <v>1</v>
      </c>
      <c r="M23" s="118" t="s">
        <v>139</v>
      </c>
      <c r="N23" s="34">
        <f t="shared" si="2"/>
        <v>1</v>
      </c>
      <c r="O23" s="32"/>
      <c r="P23" s="39">
        <f>+N23</f>
        <v>1</v>
      </c>
      <c r="Q23" s="574"/>
    </row>
    <row r="24" spans="1:18" ht="12" customHeight="1" x14ac:dyDescent="0.25">
      <c r="A24" s="3"/>
      <c r="B24" s="116"/>
      <c r="C24" s="109"/>
      <c r="D24" s="86"/>
      <c r="E24" s="98"/>
      <c r="F24" s="89"/>
      <c r="G24" s="88"/>
      <c r="H24" s="86"/>
      <c r="I24" s="99"/>
      <c r="J24" s="99"/>
      <c r="K24" s="89"/>
      <c r="L24" s="100"/>
      <c r="M24" s="101"/>
      <c r="N24" s="102"/>
      <c r="O24" s="102"/>
      <c r="P24" s="90"/>
      <c r="Q24" s="574"/>
    </row>
    <row r="25" spans="1:18" ht="12" customHeight="1" x14ac:dyDescent="0.25">
      <c r="A25" s="3"/>
      <c r="B25" s="661"/>
      <c r="C25" s="1111" t="s">
        <v>155</v>
      </c>
      <c r="D25" s="1112"/>
      <c r="E25" s="1112"/>
      <c r="F25" s="92"/>
      <c r="G25" s="51"/>
      <c r="H25" s="1024" t="s">
        <v>155</v>
      </c>
      <c r="I25" s="1024"/>
      <c r="J25" s="554"/>
      <c r="K25" s="43">
        <f>SUM(K8:K24)</f>
        <v>51</v>
      </c>
      <c r="L25" s="1125" t="s">
        <v>154</v>
      </c>
      <c r="M25" s="1024"/>
      <c r="N25" s="1024"/>
      <c r="O25" s="1024"/>
      <c r="P25" s="43">
        <f>SUM(P8:P24)</f>
        <v>76</v>
      </c>
      <c r="Q25" s="574"/>
    </row>
    <row r="26" spans="1:18" ht="12" customHeight="1" x14ac:dyDescent="0.25">
      <c r="A26" s="3"/>
      <c r="B26" s="662"/>
      <c r="C26" s="523"/>
      <c r="D26" s="524"/>
      <c r="E26" s="542"/>
      <c r="F26" s="525"/>
      <c r="G26" s="525"/>
      <c r="H26" s="524"/>
      <c r="I26" s="525"/>
      <c r="J26" s="525"/>
      <c r="K26" s="525"/>
      <c r="L26" s="544"/>
      <c r="M26" s="542"/>
      <c r="N26" s="525"/>
      <c r="O26" s="525"/>
      <c r="P26" s="525"/>
      <c r="Q26" s="574"/>
      <c r="R26" s="36"/>
    </row>
    <row r="27" spans="1:18" ht="12" customHeight="1" x14ac:dyDescent="0.25">
      <c r="A27" s="3"/>
      <c r="B27" s="657"/>
      <c r="C27" s="526"/>
      <c r="D27" s="526"/>
      <c r="E27" s="360"/>
      <c r="F27" s="360"/>
      <c r="G27" s="360"/>
      <c r="H27" s="526"/>
      <c r="I27" s="360"/>
      <c r="J27" s="360"/>
      <c r="K27" s="360"/>
      <c r="L27" s="360"/>
      <c r="M27" s="360"/>
      <c r="N27" s="360"/>
      <c r="O27" s="360"/>
      <c r="P27" s="624"/>
      <c r="Q27" s="574"/>
      <c r="R27" s="36"/>
    </row>
    <row r="28" spans="1:18" ht="12" customHeight="1" x14ac:dyDescent="0.25">
      <c r="A28" s="6"/>
      <c r="B28" s="1022" t="s">
        <v>509</v>
      </c>
      <c r="C28" s="1023"/>
      <c r="D28" s="1023"/>
      <c r="E28" s="1023"/>
      <c r="F28" s="1023"/>
      <c r="G28" s="1023"/>
      <c r="H28" s="386"/>
      <c r="I28" s="545"/>
      <c r="J28" s="545"/>
      <c r="K28" s="360"/>
      <c r="L28" s="360"/>
      <c r="M28" s="360"/>
      <c r="N28" s="360"/>
      <c r="O28" s="360"/>
      <c r="P28" s="360"/>
      <c r="Q28" s="574"/>
      <c r="R28" s="36"/>
    </row>
    <row r="29" spans="1:18" ht="12" customHeight="1" x14ac:dyDescent="0.25">
      <c r="A29" s="4"/>
      <c r="B29" s="577" t="s">
        <v>137</v>
      </c>
      <c r="C29" s="360"/>
      <c r="D29" s="578"/>
      <c r="E29" s="360"/>
      <c r="F29" s="360"/>
      <c r="G29" s="360"/>
      <c r="H29" s="526"/>
      <c r="I29" s="541"/>
      <c r="J29" s="541"/>
      <c r="K29" s="360"/>
      <c r="L29" s="360"/>
      <c r="M29" s="360"/>
      <c r="N29" s="360"/>
      <c r="O29" s="360"/>
      <c r="P29" s="360"/>
      <c r="Q29" s="574"/>
      <c r="R29" s="36"/>
    </row>
    <row r="30" spans="1:18" ht="12" customHeight="1" x14ac:dyDescent="0.25">
      <c r="A30" s="4"/>
      <c r="B30" s="579" t="s">
        <v>147</v>
      </c>
      <c r="C30" s="360"/>
      <c r="D30" s="578"/>
      <c r="E30" s="360"/>
      <c r="F30" s="360"/>
      <c r="G30" s="360"/>
      <c r="H30" s="272"/>
      <c r="I30" s="272"/>
      <c r="J30" s="272"/>
      <c r="K30" s="360"/>
      <c r="L30" s="360"/>
      <c r="M30" s="360"/>
      <c r="N30" s="360"/>
      <c r="O30" s="360"/>
      <c r="P30" s="360"/>
      <c r="Q30" s="574"/>
      <c r="R30" s="36"/>
    </row>
    <row r="31" spans="1:18" ht="12" customHeight="1" x14ac:dyDescent="0.25">
      <c r="A31" s="4"/>
      <c r="B31" s="579" t="s">
        <v>511</v>
      </c>
      <c r="C31" s="360"/>
      <c r="D31" s="578"/>
      <c r="E31" s="360"/>
      <c r="F31" s="360"/>
      <c r="G31" s="360"/>
      <c r="H31" s="272"/>
      <c r="I31" s="272"/>
      <c r="J31" s="272"/>
      <c r="K31" s="360"/>
      <c r="L31" s="360" t="s">
        <v>236</v>
      </c>
      <c r="M31" s="360"/>
      <c r="N31" s="360"/>
      <c r="O31" s="360"/>
      <c r="P31" s="387"/>
      <c r="Q31" s="663"/>
      <c r="R31" s="36"/>
    </row>
    <row r="32" spans="1:18" ht="12" customHeight="1" x14ac:dyDescent="0.25">
      <c r="A32" s="11"/>
      <c r="B32" s="579" t="s">
        <v>510</v>
      </c>
      <c r="C32" s="360"/>
      <c r="D32" s="526"/>
      <c r="E32" s="360"/>
      <c r="F32" s="360"/>
      <c r="G32" s="360"/>
      <c r="H32" s="272"/>
      <c r="I32" s="407"/>
      <c r="J32" s="407"/>
      <c r="K32" s="360"/>
      <c r="L32" s="1025" t="s">
        <v>487</v>
      </c>
      <c r="M32" s="1025"/>
      <c r="N32" s="1025"/>
      <c r="O32" s="1025"/>
      <c r="P32" s="1025"/>
      <c r="Q32" s="639"/>
      <c r="R32" s="36"/>
    </row>
    <row r="33" spans="1:18" ht="12" customHeight="1" x14ac:dyDescent="0.25">
      <c r="A33" s="11"/>
      <c r="B33" s="579" t="s">
        <v>514</v>
      </c>
      <c r="C33" s="360"/>
      <c r="D33" s="526"/>
      <c r="E33" s="360"/>
      <c r="F33" s="360"/>
      <c r="G33" s="360"/>
      <c r="H33" s="272"/>
      <c r="I33" s="407"/>
      <c r="J33" s="407"/>
      <c r="K33" s="360"/>
      <c r="L33" s="1025"/>
      <c r="M33" s="1025"/>
      <c r="N33" s="1025"/>
      <c r="O33" s="1025"/>
      <c r="P33" s="1025"/>
      <c r="Q33" s="639"/>
      <c r="R33" s="36"/>
    </row>
    <row r="34" spans="1:18" ht="12" customHeight="1" x14ac:dyDescent="0.25">
      <c r="A34" s="11"/>
      <c r="B34" s="581" t="s">
        <v>512</v>
      </c>
      <c r="C34" s="527"/>
      <c r="D34" s="527"/>
      <c r="E34" s="527"/>
      <c r="F34" s="527"/>
      <c r="G34" s="387"/>
      <c r="H34" s="272"/>
      <c r="I34" s="407"/>
      <c r="J34" s="407"/>
      <c r="K34" s="360"/>
      <c r="L34" s="360"/>
      <c r="M34" s="360"/>
      <c r="N34" s="360"/>
      <c r="O34" s="360"/>
      <c r="P34" s="360"/>
      <c r="Q34" s="574"/>
      <c r="R34" s="36"/>
    </row>
    <row r="35" spans="1:18" ht="12" customHeight="1" x14ac:dyDescent="0.25">
      <c r="A35" s="11"/>
      <c r="B35" s="581" t="s">
        <v>513</v>
      </c>
      <c r="C35" s="421"/>
      <c r="D35" s="527"/>
      <c r="E35" s="527"/>
      <c r="F35" s="527"/>
      <c r="G35" s="387"/>
      <c r="H35" s="272"/>
      <c r="I35" s="407"/>
      <c r="J35" s="407"/>
      <c r="K35" s="360"/>
      <c r="L35" s="360"/>
      <c r="M35" s="360"/>
      <c r="N35" s="360"/>
      <c r="O35" s="360"/>
      <c r="P35" s="360"/>
      <c r="Q35" s="574"/>
      <c r="R35" s="36"/>
    </row>
    <row r="36" spans="1:18" ht="12" customHeight="1" x14ac:dyDescent="0.25">
      <c r="A36" s="11"/>
      <c r="B36" s="582" t="s">
        <v>245</v>
      </c>
      <c r="C36" s="585"/>
      <c r="D36" s="585"/>
      <c r="E36" s="584"/>
      <c r="F36" s="584"/>
      <c r="G36" s="584"/>
      <c r="H36" s="664"/>
      <c r="I36" s="665"/>
      <c r="J36" s="665"/>
      <c r="K36" s="584"/>
      <c r="L36" s="584"/>
      <c r="M36" s="584"/>
      <c r="N36" s="584"/>
      <c r="O36" s="584"/>
      <c r="P36" s="584"/>
      <c r="Q36" s="586"/>
      <c r="R36" s="36"/>
    </row>
    <row r="37" spans="1:18" ht="12" customHeight="1" x14ac:dyDescent="0.25">
      <c r="A37" s="15"/>
      <c r="B37" s="532"/>
      <c r="C37" s="532"/>
      <c r="D37" s="532"/>
      <c r="E37" s="532"/>
      <c r="F37" s="532"/>
      <c r="G37" s="532"/>
      <c r="H37" s="529"/>
      <c r="I37" s="528"/>
      <c r="J37" s="528"/>
      <c r="K37" s="36"/>
      <c r="L37" s="36"/>
      <c r="M37" s="36"/>
      <c r="N37" s="36"/>
      <c r="O37" s="36"/>
      <c r="P37" s="36"/>
      <c r="Q37" s="36"/>
      <c r="R37" s="36"/>
    </row>
    <row r="38" spans="1:18" ht="12" customHeight="1" x14ac:dyDescent="0.25">
      <c r="A38" s="3"/>
      <c r="B38" s="532"/>
      <c r="C38" s="532"/>
      <c r="D38" s="532"/>
      <c r="E38" s="532"/>
      <c r="F38" s="532"/>
      <c r="G38" s="532"/>
      <c r="H38" s="526"/>
      <c r="I38" s="541"/>
      <c r="J38" s="541"/>
      <c r="K38" s="36"/>
      <c r="L38" s="36"/>
      <c r="M38" s="36"/>
      <c r="N38" s="36"/>
      <c r="O38" s="36"/>
      <c r="P38" s="36"/>
      <c r="Q38" s="36"/>
      <c r="R38" s="36"/>
    </row>
    <row r="39" spans="1:18" ht="12" customHeight="1" x14ac:dyDescent="0.25">
      <c r="A39" s="3"/>
      <c r="B39" s="17"/>
      <c r="C39" s="103"/>
      <c r="D39" s="103"/>
      <c r="E39" s="17"/>
      <c r="F39" s="17"/>
      <c r="G39" s="17"/>
      <c r="H39" s="103"/>
      <c r="I39" s="17"/>
      <c r="J39" s="17"/>
    </row>
    <row r="40" spans="1:18" ht="12" customHeight="1" x14ac:dyDescent="0.25">
      <c r="A40" s="3"/>
      <c r="B40" s="17"/>
      <c r="C40" s="103"/>
      <c r="D40" s="103"/>
      <c r="E40" s="17"/>
      <c r="F40" s="17"/>
      <c r="G40" s="17"/>
      <c r="H40" s="103"/>
      <c r="I40" s="17"/>
      <c r="J40" s="17"/>
    </row>
    <row r="41" spans="1:18" ht="12" customHeight="1" x14ac:dyDescent="0.25">
      <c r="A41" s="11"/>
      <c r="B41" s="12"/>
      <c r="C41" s="14"/>
      <c r="D41" s="106"/>
      <c r="E41" s="14"/>
      <c r="F41" s="14"/>
      <c r="G41" s="14"/>
      <c r="H41" s="14"/>
      <c r="I41" s="13"/>
      <c r="J41" s="13"/>
    </row>
    <row r="42" spans="1:18" x14ac:dyDescent="0.25">
      <c r="A42" s="3"/>
      <c r="B42" s="5"/>
      <c r="C42" s="103"/>
      <c r="D42" s="103"/>
      <c r="E42" s="5"/>
      <c r="F42" s="5"/>
      <c r="G42" s="5"/>
      <c r="H42" s="103"/>
      <c r="I42" s="5"/>
      <c r="J42" s="5"/>
    </row>
    <row r="43" spans="1:18" ht="14.45" customHeight="1" x14ac:dyDescent="0.25">
      <c r="A43" s="6"/>
      <c r="B43" s="7"/>
      <c r="C43" s="104"/>
      <c r="D43" s="104"/>
      <c r="E43" s="7"/>
      <c r="F43" s="7"/>
      <c r="G43" s="7"/>
      <c r="H43" s="104"/>
      <c r="I43" s="7"/>
      <c r="J43" s="7"/>
    </row>
    <row r="44" spans="1:18" x14ac:dyDescent="0.25">
      <c r="A44" s="4"/>
      <c r="B44" s="7"/>
      <c r="C44" s="105"/>
      <c r="D44" s="105"/>
      <c r="E44" s="8"/>
      <c r="F44" s="8"/>
      <c r="G44" s="8"/>
      <c r="H44" s="105"/>
      <c r="I44" s="8"/>
      <c r="J44" s="8"/>
    </row>
    <row r="45" spans="1:18" x14ac:dyDescent="0.25">
      <c r="A45" s="3"/>
      <c r="B45" s="7"/>
      <c r="C45" s="104"/>
      <c r="D45" s="104"/>
      <c r="E45" s="7"/>
      <c r="F45" s="7"/>
      <c r="G45" s="7"/>
      <c r="H45" s="104"/>
      <c r="I45" s="7"/>
      <c r="J45" s="7"/>
    </row>
    <row r="46" spans="1:18" x14ac:dyDescent="0.25">
      <c r="A46" s="4"/>
      <c r="B46" s="12"/>
      <c r="C46" s="14"/>
      <c r="D46" s="106"/>
      <c r="E46" s="13"/>
      <c r="F46" s="13"/>
      <c r="G46" s="13"/>
      <c r="H46" s="14"/>
      <c r="I46" s="14"/>
      <c r="J46" s="14"/>
    </row>
    <row r="47" spans="1:18" x14ac:dyDescent="0.25">
      <c r="A47" s="4"/>
      <c r="B47" s="12"/>
      <c r="C47" s="14"/>
      <c r="D47" s="106"/>
      <c r="E47" s="13"/>
      <c r="F47" s="13"/>
      <c r="G47" s="13"/>
      <c r="H47" s="14"/>
      <c r="I47" s="14"/>
      <c r="J47" s="14"/>
    </row>
    <row r="48" spans="1:18" x14ac:dyDescent="0.25">
      <c r="A48" s="4"/>
      <c r="B48" s="12"/>
      <c r="C48" s="14"/>
      <c r="D48" s="106"/>
      <c r="E48" s="13"/>
      <c r="F48" s="13"/>
      <c r="G48" s="13"/>
      <c r="H48" s="14"/>
      <c r="I48" s="14"/>
      <c r="J48" s="14"/>
    </row>
    <row r="49" spans="1:10" x14ac:dyDescent="0.25">
      <c r="A49" s="4"/>
      <c r="B49" s="12"/>
      <c r="C49" s="14"/>
      <c r="D49" s="106"/>
      <c r="E49" s="14"/>
      <c r="F49" s="14"/>
      <c r="G49" s="14"/>
      <c r="H49" s="14"/>
      <c r="I49" s="14"/>
      <c r="J49" s="14"/>
    </row>
    <row r="50" spans="1:10" x14ac:dyDescent="0.25">
      <c r="A50" s="4"/>
      <c r="B50" s="12"/>
      <c r="C50" s="14"/>
      <c r="D50" s="106"/>
      <c r="E50" s="14"/>
      <c r="F50" s="14"/>
      <c r="G50" s="14"/>
      <c r="H50" s="14"/>
      <c r="I50" s="14"/>
      <c r="J50" s="14"/>
    </row>
    <row r="51" spans="1:10" x14ac:dyDescent="0.25">
      <c r="A51" s="11"/>
      <c r="B51" s="12"/>
      <c r="C51" s="14"/>
      <c r="D51" s="106"/>
      <c r="E51" s="14"/>
      <c r="F51" s="14"/>
      <c r="G51" s="14"/>
      <c r="H51" s="14"/>
      <c r="I51" s="13"/>
      <c r="J51" s="13"/>
    </row>
    <row r="52" spans="1:10" x14ac:dyDescent="0.25">
      <c r="A52" s="11"/>
      <c r="B52" s="12"/>
      <c r="C52" s="14"/>
      <c r="D52" s="106"/>
      <c r="E52" s="14"/>
      <c r="F52" s="14"/>
      <c r="G52" s="14"/>
      <c r="H52" s="14"/>
      <c r="I52" s="13"/>
      <c r="J52" s="13"/>
    </row>
    <row r="53" spans="1:10" x14ac:dyDescent="0.25">
      <c r="A53" s="11"/>
      <c r="B53" s="12"/>
      <c r="C53" s="14"/>
      <c r="D53" s="106"/>
      <c r="E53" s="14"/>
      <c r="F53" s="14"/>
      <c r="G53" s="14"/>
      <c r="H53" s="14"/>
      <c r="I53" s="13"/>
      <c r="J53" s="13"/>
    </row>
    <row r="54" spans="1:10" x14ac:dyDescent="0.25">
      <c r="A54" s="11"/>
      <c r="B54" s="12"/>
      <c r="C54" s="14"/>
      <c r="D54" s="106"/>
      <c r="E54" s="14"/>
      <c r="F54" s="14"/>
      <c r="G54" s="14"/>
      <c r="H54" s="14"/>
      <c r="I54" s="13"/>
      <c r="J54" s="13"/>
    </row>
    <row r="55" spans="1:10" x14ac:dyDescent="0.25">
      <c r="A55" s="3"/>
      <c r="B55" s="17"/>
      <c r="C55" s="105"/>
      <c r="D55" s="105"/>
      <c r="E55" s="8"/>
      <c r="F55" s="8"/>
      <c r="G55" s="8"/>
      <c r="H55" s="105"/>
      <c r="I55" s="8"/>
      <c r="J55" s="8"/>
    </row>
    <row r="56" spans="1:10" x14ac:dyDescent="0.25">
      <c r="A56" s="3"/>
      <c r="B56" s="17"/>
      <c r="C56" s="103"/>
      <c r="D56" s="103"/>
      <c r="E56" s="17"/>
      <c r="F56" s="17"/>
      <c r="G56" s="17"/>
      <c r="H56" s="103"/>
      <c r="I56" s="17"/>
      <c r="J56" s="17"/>
    </row>
    <row r="58" spans="1:10" x14ac:dyDescent="0.25">
      <c r="A58" s="3"/>
      <c r="B58" s="1122"/>
      <c r="C58" s="1123"/>
      <c r="D58" s="1122"/>
      <c r="E58" s="1123"/>
      <c r="F58" s="1123"/>
      <c r="G58" s="1123"/>
      <c r="H58" s="1123"/>
      <c r="I58" s="1123"/>
      <c r="J58" s="173"/>
    </row>
    <row r="59" spans="1:10" ht="14.45" customHeight="1" x14ac:dyDescent="0.25">
      <c r="A59" s="6"/>
    </row>
    <row r="60" spans="1:10" x14ac:dyDescent="0.25">
      <c r="A60" s="4"/>
    </row>
    <row r="61" spans="1:10" x14ac:dyDescent="0.25">
      <c r="A61" s="4"/>
    </row>
    <row r="62" spans="1:10" x14ac:dyDescent="0.25">
      <c r="A62" s="4"/>
    </row>
    <row r="63" spans="1:10" x14ac:dyDescent="0.25">
      <c r="A63" s="11"/>
      <c r="B63" s="12"/>
      <c r="C63" s="14"/>
      <c r="D63" s="106"/>
      <c r="E63" s="14"/>
      <c r="F63" s="14"/>
      <c r="G63" s="14"/>
      <c r="H63" s="14"/>
      <c r="I63" s="13"/>
      <c r="J63" s="13"/>
    </row>
    <row r="64" spans="1:10" x14ac:dyDescent="0.25">
      <c r="A64" s="11"/>
      <c r="B64" s="12"/>
      <c r="C64" s="14"/>
      <c r="D64" s="106"/>
      <c r="E64" s="14"/>
      <c r="F64" s="14"/>
      <c r="G64" s="14"/>
      <c r="H64" s="14"/>
      <c r="I64" s="13"/>
      <c r="J64" s="13"/>
    </row>
    <row r="65" spans="1:10" x14ac:dyDescent="0.25">
      <c r="A65" s="11"/>
      <c r="B65" s="12"/>
      <c r="C65" s="14"/>
      <c r="D65" s="106"/>
      <c r="E65" s="14"/>
      <c r="F65" s="14"/>
      <c r="G65" s="14"/>
      <c r="H65" s="14"/>
      <c r="I65" s="13"/>
      <c r="J65" s="13"/>
    </row>
    <row r="66" spans="1:10" x14ac:dyDescent="0.25">
      <c r="A66" s="11"/>
      <c r="B66" s="12"/>
      <c r="C66" s="14"/>
      <c r="D66" s="106"/>
      <c r="E66" s="14"/>
      <c r="F66" s="14"/>
      <c r="G66" s="14"/>
      <c r="H66" s="14"/>
      <c r="I66" s="13"/>
      <c r="J66" s="13"/>
    </row>
    <row r="67" spans="1:10" x14ac:dyDescent="0.25">
      <c r="A67" s="15"/>
      <c r="B67" s="16"/>
      <c r="C67" s="107"/>
      <c r="D67" s="107"/>
      <c r="E67" s="16"/>
      <c r="F67" s="16"/>
      <c r="G67" s="16"/>
      <c r="H67" s="107"/>
      <c r="I67" s="16"/>
      <c r="J67" s="16"/>
    </row>
    <row r="68" spans="1:10" x14ac:dyDescent="0.25">
      <c r="A68" s="15"/>
      <c r="B68" s="16"/>
      <c r="C68" s="107"/>
      <c r="D68" s="107"/>
      <c r="E68" s="16"/>
      <c r="F68" s="16"/>
      <c r="G68" s="16"/>
      <c r="H68" s="107"/>
      <c r="I68" s="16"/>
      <c r="J68" s="16"/>
    </row>
    <row r="69" spans="1:10" x14ac:dyDescent="0.25">
      <c r="A69" s="15"/>
      <c r="B69" s="16"/>
      <c r="C69" s="107"/>
      <c r="D69" s="107"/>
      <c r="E69" s="16"/>
      <c r="F69" s="16"/>
      <c r="G69" s="16"/>
      <c r="H69" s="107"/>
      <c r="I69" s="16"/>
      <c r="J69" s="16"/>
    </row>
    <row r="70" spans="1:10" x14ac:dyDescent="0.25">
      <c r="A70" s="15"/>
      <c r="B70" s="16"/>
      <c r="C70" s="107"/>
      <c r="D70" s="107"/>
      <c r="E70" s="16"/>
      <c r="F70" s="16"/>
      <c r="G70" s="16"/>
      <c r="H70" s="107"/>
      <c r="I70" s="16"/>
      <c r="J70" s="16"/>
    </row>
    <row r="71" spans="1:10" x14ac:dyDescent="0.25">
      <c r="A71" s="15"/>
      <c r="B71" s="16"/>
      <c r="C71" s="107"/>
      <c r="D71" s="107"/>
      <c r="E71" s="16"/>
      <c r="F71" s="16"/>
      <c r="G71" s="16"/>
      <c r="H71" s="107"/>
      <c r="I71" s="16"/>
      <c r="J71" s="16"/>
    </row>
    <row r="72" spans="1:10" x14ac:dyDescent="0.25">
      <c r="A72" s="15"/>
      <c r="B72" s="16"/>
      <c r="C72" s="107"/>
      <c r="D72" s="107"/>
      <c r="E72" s="16"/>
      <c r="F72" s="16"/>
      <c r="G72" s="16"/>
      <c r="H72" s="107"/>
      <c r="I72" s="16"/>
      <c r="J72" s="16"/>
    </row>
    <row r="73" spans="1:10" x14ac:dyDescent="0.25">
      <c r="A73" s="15"/>
      <c r="B73" s="16"/>
      <c r="C73" s="107"/>
      <c r="D73" s="107"/>
      <c r="E73" s="16"/>
      <c r="F73" s="16"/>
      <c r="G73" s="16"/>
      <c r="H73" s="107"/>
      <c r="I73" s="16"/>
      <c r="J73" s="16"/>
    </row>
    <row r="74" spans="1:10" x14ac:dyDescent="0.25">
      <c r="A74" s="15"/>
      <c r="B74" s="16"/>
      <c r="C74" s="107"/>
      <c r="D74" s="107"/>
      <c r="E74" s="16"/>
      <c r="F74" s="16"/>
      <c r="G74" s="16"/>
      <c r="H74" s="107"/>
      <c r="I74" s="16"/>
      <c r="J74" s="16"/>
    </row>
    <row r="75" spans="1:10" x14ac:dyDescent="0.25">
      <c r="A75" s="15"/>
      <c r="B75" s="16"/>
      <c r="C75" s="107"/>
      <c r="D75" s="107"/>
      <c r="E75" s="16"/>
      <c r="F75" s="16"/>
      <c r="G75" s="16"/>
      <c r="H75" s="107"/>
      <c r="I75" s="16"/>
      <c r="J75" s="16"/>
    </row>
    <row r="76" spans="1:10" x14ac:dyDescent="0.25">
      <c r="A76" s="3"/>
      <c r="B76" s="17"/>
      <c r="C76" s="103"/>
      <c r="D76" s="103"/>
      <c r="E76" s="17"/>
      <c r="F76" s="17"/>
      <c r="G76" s="17"/>
      <c r="H76" s="103"/>
      <c r="I76" s="17"/>
      <c r="J76" s="17"/>
    </row>
    <row r="77" spans="1:10" ht="14.45" customHeight="1" x14ac:dyDescent="0.25">
      <c r="A77" s="3"/>
      <c r="B77" s="17"/>
      <c r="C77" s="103"/>
      <c r="D77" s="103"/>
      <c r="E77" s="17"/>
      <c r="F77" s="17"/>
      <c r="G77" s="17"/>
      <c r="H77" s="103"/>
      <c r="I77" s="17"/>
      <c r="J77" s="17"/>
    </row>
    <row r="80" spans="1:10" x14ac:dyDescent="0.25">
      <c r="A80" s="3"/>
      <c r="B80" s="1122"/>
      <c r="C80" s="1123"/>
      <c r="D80" s="1122"/>
      <c r="E80" s="1123"/>
      <c r="F80" s="1123"/>
      <c r="G80" s="1123"/>
      <c r="H80" s="1123"/>
      <c r="I80" s="1123"/>
      <c r="J80" s="173"/>
    </row>
    <row r="81" spans="1:10" x14ac:dyDescent="0.25">
      <c r="A81" s="3"/>
      <c r="B81" s="1122"/>
      <c r="C81" s="1123"/>
      <c r="D81" s="1122"/>
      <c r="E81" s="1123"/>
      <c r="F81" s="1123"/>
      <c r="G81" s="1123"/>
      <c r="H81" s="1123"/>
      <c r="I81" s="1123"/>
      <c r="J81" s="173"/>
    </row>
    <row r="82" spans="1:10" ht="14.45" customHeight="1" x14ac:dyDescent="0.25">
      <c r="A82" s="6"/>
    </row>
    <row r="83" spans="1:10" x14ac:dyDescent="0.25">
      <c r="A83" s="4"/>
    </row>
    <row r="84" spans="1:10" x14ac:dyDescent="0.25">
      <c r="A84" s="3"/>
    </row>
    <row r="85" spans="1:10" x14ac:dyDescent="0.25">
      <c r="A85" s="3"/>
    </row>
    <row r="86" spans="1:10" x14ac:dyDescent="0.25">
      <c r="A86" s="4"/>
    </row>
    <row r="87" spans="1:10" x14ac:dyDescent="0.25">
      <c r="A87" s="4"/>
    </row>
    <row r="88" spans="1:10" x14ac:dyDescent="0.25">
      <c r="A88" s="11"/>
      <c r="B88" s="12"/>
      <c r="C88" s="14"/>
      <c r="D88" s="106"/>
      <c r="E88" s="14"/>
      <c r="F88" s="14"/>
      <c r="G88" s="14"/>
      <c r="H88" s="14"/>
      <c r="I88" s="13"/>
      <c r="J88" s="13"/>
    </row>
    <row r="89" spans="1:10" x14ac:dyDescent="0.25">
      <c r="A89" s="11"/>
      <c r="B89" s="12"/>
      <c r="C89" s="14"/>
      <c r="D89" s="106"/>
      <c r="E89" s="14"/>
      <c r="F89" s="14"/>
      <c r="G89" s="14"/>
      <c r="H89" s="14"/>
      <c r="I89" s="13"/>
      <c r="J89" s="13"/>
    </row>
    <row r="90" spans="1:10" x14ac:dyDescent="0.25">
      <c r="A90" s="11"/>
      <c r="B90" s="12"/>
      <c r="C90" s="14"/>
      <c r="D90" s="106"/>
      <c r="E90" s="14"/>
      <c r="F90" s="14"/>
      <c r="G90" s="14"/>
      <c r="H90" s="14"/>
      <c r="I90" s="13"/>
      <c r="J90" s="13"/>
    </row>
    <row r="91" spans="1:10" x14ac:dyDescent="0.25">
      <c r="A91" s="11"/>
      <c r="B91" s="12"/>
      <c r="C91" s="14"/>
      <c r="D91" s="106"/>
      <c r="E91" s="14"/>
      <c r="F91" s="14"/>
      <c r="G91" s="14"/>
      <c r="H91" s="14"/>
      <c r="I91" s="13"/>
      <c r="J91" s="13"/>
    </row>
    <row r="92" spans="1:10" x14ac:dyDescent="0.25">
      <c r="A92" s="11"/>
      <c r="B92" s="12"/>
      <c r="C92" s="14"/>
      <c r="D92" s="106"/>
      <c r="E92" s="14"/>
      <c r="F92" s="14"/>
      <c r="G92" s="14"/>
      <c r="H92" s="14"/>
      <c r="I92" s="13"/>
      <c r="J92" s="13"/>
    </row>
    <row r="93" spans="1:10" x14ac:dyDescent="0.25">
      <c r="A93" s="11"/>
      <c r="B93" s="12"/>
      <c r="C93" s="14"/>
      <c r="D93" s="106"/>
      <c r="E93" s="14"/>
      <c r="F93" s="14"/>
      <c r="G93" s="14"/>
      <c r="H93" s="14"/>
      <c r="I93" s="13"/>
      <c r="J93" s="13"/>
    </row>
    <row r="94" spans="1:10" x14ac:dyDescent="0.25">
      <c r="A94" s="15"/>
      <c r="B94" s="16"/>
      <c r="C94" s="107"/>
      <c r="D94" s="107"/>
      <c r="E94" s="16"/>
      <c r="F94" s="16"/>
      <c r="G94" s="16"/>
      <c r="H94" s="107"/>
      <c r="I94" s="16"/>
      <c r="J94" s="16"/>
    </row>
    <row r="95" spans="1:10" x14ac:dyDescent="0.25">
      <c r="A95" s="3"/>
      <c r="B95" s="17"/>
      <c r="C95" s="103"/>
      <c r="D95" s="103"/>
      <c r="E95" s="17"/>
      <c r="F95" s="17"/>
      <c r="G95" s="17"/>
      <c r="H95" s="103"/>
      <c r="I95" s="17"/>
      <c r="J95" s="17"/>
    </row>
    <row r="96" spans="1:10" ht="14.45" customHeight="1" x14ac:dyDescent="0.25">
      <c r="A96" s="3"/>
      <c r="B96" s="17"/>
      <c r="C96" s="103"/>
      <c r="D96" s="103"/>
      <c r="E96" s="17"/>
      <c r="F96" s="17"/>
      <c r="G96" s="17"/>
      <c r="H96" s="103"/>
      <c r="I96" s="17"/>
      <c r="J96" s="17"/>
    </row>
  </sheetData>
  <mergeCells count="20">
    <mergeCell ref="L6:P6"/>
    <mergeCell ref="G3:K4"/>
    <mergeCell ref="L25:O25"/>
    <mergeCell ref="B6:F6"/>
    <mergeCell ref="B5:H5"/>
    <mergeCell ref="G6:K6"/>
    <mergeCell ref="M3:P4"/>
    <mergeCell ref="Q12:Q15"/>
    <mergeCell ref="H25:I25"/>
    <mergeCell ref="D80:I80"/>
    <mergeCell ref="B81:C81"/>
    <mergeCell ref="D81:I81"/>
    <mergeCell ref="B80:C80"/>
    <mergeCell ref="B58:C58"/>
    <mergeCell ref="D58:I58"/>
    <mergeCell ref="B28:G28"/>
    <mergeCell ref="B16:B18"/>
    <mergeCell ref="B21:B22"/>
    <mergeCell ref="C25:E25"/>
    <mergeCell ref="L32:P33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orientation="landscape" r:id="rId1"/>
  <rowBreaks count="1" manualBreakCount="1">
    <brk id="3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7"/>
  <sheetViews>
    <sheetView zoomScaleNormal="100" workbookViewId="0">
      <selection activeCell="B1" sqref="B1:Q46"/>
    </sheetView>
  </sheetViews>
  <sheetFormatPr baseColWidth="10" defaultRowHeight="15" x14ac:dyDescent="0.25"/>
  <cols>
    <col min="1" max="1" width="2.7109375" customWidth="1"/>
    <col min="2" max="2" width="28.42578125" style="64" customWidth="1"/>
    <col min="3" max="3" width="6" customWidth="1"/>
    <col min="4" max="4" width="10.5703125" style="64" customWidth="1"/>
    <col min="5" max="5" width="5.7109375" customWidth="1"/>
    <col min="6" max="6" width="5.85546875" customWidth="1"/>
    <col min="7" max="7" width="6.140625" customWidth="1"/>
    <col min="8" max="8" width="11.7109375" style="19" customWidth="1"/>
    <col min="9" max="9" width="6.42578125" style="9" customWidth="1"/>
    <col min="10" max="10" width="3.7109375" style="9" customWidth="1"/>
    <col min="11" max="11" width="6.140625" style="9" customWidth="1"/>
    <col min="12" max="12" width="6.7109375" style="9" customWidth="1"/>
    <col min="13" max="13" width="11.140625" style="10" customWidth="1"/>
    <col min="14" max="14" width="5.7109375" style="3" customWidth="1"/>
    <col min="15" max="15" width="4.7109375" style="3" customWidth="1"/>
    <col min="16" max="16" width="7.140625" style="3" customWidth="1"/>
    <col min="17" max="17" width="10.7109375" customWidth="1"/>
    <col min="18" max="18" width="6.140625" customWidth="1"/>
    <col min="19" max="19" width="8.42578125" customWidth="1"/>
    <col min="20" max="20" width="8" customWidth="1"/>
    <col min="21" max="21" width="11" customWidth="1"/>
    <col min="22" max="22" width="8.140625" customWidth="1"/>
    <col min="23" max="23" width="11.42578125" hidden="1" customWidth="1"/>
    <col min="263" max="263" width="4.7109375" customWidth="1"/>
    <col min="264" max="264" width="16.42578125" customWidth="1"/>
    <col min="265" max="265" width="4.42578125" customWidth="1"/>
    <col min="266" max="266" width="10" customWidth="1"/>
    <col min="267" max="267" width="6.140625" customWidth="1"/>
    <col min="268" max="268" width="5.7109375" customWidth="1"/>
    <col min="269" max="269" width="5.28515625" customWidth="1"/>
    <col min="270" max="270" width="5.140625" customWidth="1"/>
    <col min="271" max="271" width="5.42578125" customWidth="1"/>
    <col min="272" max="272" width="6.140625" customWidth="1"/>
    <col min="273" max="273" width="8.42578125" customWidth="1"/>
    <col min="274" max="274" width="8" customWidth="1"/>
    <col min="275" max="275" width="11" customWidth="1"/>
    <col min="276" max="276" width="8.140625" customWidth="1"/>
    <col min="519" max="519" width="4.7109375" customWidth="1"/>
    <col min="520" max="520" width="16.42578125" customWidth="1"/>
    <col min="521" max="521" width="4.42578125" customWidth="1"/>
    <col min="522" max="522" width="10" customWidth="1"/>
    <col min="523" max="523" width="6.140625" customWidth="1"/>
    <col min="524" max="524" width="5.7109375" customWidth="1"/>
    <col min="525" max="525" width="5.28515625" customWidth="1"/>
    <col min="526" max="526" width="5.140625" customWidth="1"/>
    <col min="527" max="527" width="5.42578125" customWidth="1"/>
    <col min="528" max="528" width="6.140625" customWidth="1"/>
    <col min="529" max="529" width="8.42578125" customWidth="1"/>
    <col min="530" max="530" width="8" customWidth="1"/>
    <col min="531" max="531" width="11" customWidth="1"/>
    <col min="532" max="532" width="8.140625" customWidth="1"/>
    <col min="775" max="775" width="4.7109375" customWidth="1"/>
    <col min="776" max="776" width="16.42578125" customWidth="1"/>
    <col min="777" max="777" width="4.42578125" customWidth="1"/>
    <col min="778" max="778" width="10" customWidth="1"/>
    <col min="779" max="779" width="6.140625" customWidth="1"/>
    <col min="780" max="780" width="5.7109375" customWidth="1"/>
    <col min="781" max="781" width="5.28515625" customWidth="1"/>
    <col min="782" max="782" width="5.140625" customWidth="1"/>
    <col min="783" max="783" width="5.42578125" customWidth="1"/>
    <col min="784" max="784" width="6.140625" customWidth="1"/>
    <col min="785" max="785" width="8.42578125" customWidth="1"/>
    <col min="786" max="786" width="8" customWidth="1"/>
    <col min="787" max="787" width="11" customWidth="1"/>
    <col min="788" max="788" width="8.140625" customWidth="1"/>
    <col min="1031" max="1031" width="4.7109375" customWidth="1"/>
    <col min="1032" max="1032" width="16.42578125" customWidth="1"/>
    <col min="1033" max="1033" width="4.42578125" customWidth="1"/>
    <col min="1034" max="1034" width="10" customWidth="1"/>
    <col min="1035" max="1035" width="6.140625" customWidth="1"/>
    <col min="1036" max="1036" width="5.7109375" customWidth="1"/>
    <col min="1037" max="1037" width="5.28515625" customWidth="1"/>
    <col min="1038" max="1038" width="5.140625" customWidth="1"/>
    <col min="1039" max="1039" width="5.42578125" customWidth="1"/>
    <col min="1040" max="1040" width="6.140625" customWidth="1"/>
    <col min="1041" max="1041" width="8.42578125" customWidth="1"/>
    <col min="1042" max="1042" width="8" customWidth="1"/>
    <col min="1043" max="1043" width="11" customWidth="1"/>
    <col min="1044" max="1044" width="8.140625" customWidth="1"/>
    <col min="1287" max="1287" width="4.7109375" customWidth="1"/>
    <col min="1288" max="1288" width="16.42578125" customWidth="1"/>
    <col min="1289" max="1289" width="4.42578125" customWidth="1"/>
    <col min="1290" max="1290" width="10" customWidth="1"/>
    <col min="1291" max="1291" width="6.140625" customWidth="1"/>
    <col min="1292" max="1292" width="5.7109375" customWidth="1"/>
    <col min="1293" max="1293" width="5.28515625" customWidth="1"/>
    <col min="1294" max="1294" width="5.140625" customWidth="1"/>
    <col min="1295" max="1295" width="5.42578125" customWidth="1"/>
    <col min="1296" max="1296" width="6.140625" customWidth="1"/>
    <col min="1297" max="1297" width="8.42578125" customWidth="1"/>
    <col min="1298" max="1298" width="8" customWidth="1"/>
    <col min="1299" max="1299" width="11" customWidth="1"/>
    <col min="1300" max="1300" width="8.140625" customWidth="1"/>
    <col min="1543" max="1543" width="4.7109375" customWidth="1"/>
    <col min="1544" max="1544" width="16.42578125" customWidth="1"/>
    <col min="1545" max="1545" width="4.42578125" customWidth="1"/>
    <col min="1546" max="1546" width="10" customWidth="1"/>
    <col min="1547" max="1547" width="6.140625" customWidth="1"/>
    <col min="1548" max="1548" width="5.7109375" customWidth="1"/>
    <col min="1549" max="1549" width="5.28515625" customWidth="1"/>
    <col min="1550" max="1550" width="5.140625" customWidth="1"/>
    <col min="1551" max="1551" width="5.42578125" customWidth="1"/>
    <col min="1552" max="1552" width="6.140625" customWidth="1"/>
    <col min="1553" max="1553" width="8.42578125" customWidth="1"/>
    <col min="1554" max="1554" width="8" customWidth="1"/>
    <col min="1555" max="1555" width="11" customWidth="1"/>
    <col min="1556" max="1556" width="8.140625" customWidth="1"/>
    <col min="1799" max="1799" width="4.7109375" customWidth="1"/>
    <col min="1800" max="1800" width="16.42578125" customWidth="1"/>
    <col min="1801" max="1801" width="4.42578125" customWidth="1"/>
    <col min="1802" max="1802" width="10" customWidth="1"/>
    <col min="1803" max="1803" width="6.140625" customWidth="1"/>
    <col min="1804" max="1804" width="5.7109375" customWidth="1"/>
    <col min="1805" max="1805" width="5.28515625" customWidth="1"/>
    <col min="1806" max="1806" width="5.140625" customWidth="1"/>
    <col min="1807" max="1807" width="5.42578125" customWidth="1"/>
    <col min="1808" max="1808" width="6.140625" customWidth="1"/>
    <col min="1809" max="1809" width="8.42578125" customWidth="1"/>
    <col min="1810" max="1810" width="8" customWidth="1"/>
    <col min="1811" max="1811" width="11" customWidth="1"/>
    <col min="1812" max="1812" width="8.140625" customWidth="1"/>
    <col min="2055" max="2055" width="4.7109375" customWidth="1"/>
    <col min="2056" max="2056" width="16.42578125" customWidth="1"/>
    <col min="2057" max="2057" width="4.42578125" customWidth="1"/>
    <col min="2058" max="2058" width="10" customWidth="1"/>
    <col min="2059" max="2059" width="6.140625" customWidth="1"/>
    <col min="2060" max="2060" width="5.7109375" customWidth="1"/>
    <col min="2061" max="2061" width="5.28515625" customWidth="1"/>
    <col min="2062" max="2062" width="5.140625" customWidth="1"/>
    <col min="2063" max="2063" width="5.42578125" customWidth="1"/>
    <col min="2064" max="2064" width="6.140625" customWidth="1"/>
    <col min="2065" max="2065" width="8.42578125" customWidth="1"/>
    <col min="2066" max="2066" width="8" customWidth="1"/>
    <col min="2067" max="2067" width="11" customWidth="1"/>
    <col min="2068" max="2068" width="8.140625" customWidth="1"/>
    <col min="2311" max="2311" width="4.7109375" customWidth="1"/>
    <col min="2312" max="2312" width="16.42578125" customWidth="1"/>
    <col min="2313" max="2313" width="4.42578125" customWidth="1"/>
    <col min="2314" max="2314" width="10" customWidth="1"/>
    <col min="2315" max="2315" width="6.140625" customWidth="1"/>
    <col min="2316" max="2316" width="5.7109375" customWidth="1"/>
    <col min="2317" max="2317" width="5.28515625" customWidth="1"/>
    <col min="2318" max="2318" width="5.140625" customWidth="1"/>
    <col min="2319" max="2319" width="5.42578125" customWidth="1"/>
    <col min="2320" max="2320" width="6.140625" customWidth="1"/>
    <col min="2321" max="2321" width="8.42578125" customWidth="1"/>
    <col min="2322" max="2322" width="8" customWidth="1"/>
    <col min="2323" max="2323" width="11" customWidth="1"/>
    <col min="2324" max="2324" width="8.140625" customWidth="1"/>
    <col min="2567" max="2567" width="4.7109375" customWidth="1"/>
    <col min="2568" max="2568" width="16.42578125" customWidth="1"/>
    <col min="2569" max="2569" width="4.42578125" customWidth="1"/>
    <col min="2570" max="2570" width="10" customWidth="1"/>
    <col min="2571" max="2571" width="6.140625" customWidth="1"/>
    <col min="2572" max="2572" width="5.7109375" customWidth="1"/>
    <col min="2573" max="2573" width="5.28515625" customWidth="1"/>
    <col min="2574" max="2574" width="5.140625" customWidth="1"/>
    <col min="2575" max="2575" width="5.42578125" customWidth="1"/>
    <col min="2576" max="2576" width="6.140625" customWidth="1"/>
    <col min="2577" max="2577" width="8.42578125" customWidth="1"/>
    <col min="2578" max="2578" width="8" customWidth="1"/>
    <col min="2579" max="2579" width="11" customWidth="1"/>
    <col min="2580" max="2580" width="8.140625" customWidth="1"/>
    <col min="2823" max="2823" width="4.7109375" customWidth="1"/>
    <col min="2824" max="2824" width="16.42578125" customWidth="1"/>
    <col min="2825" max="2825" width="4.42578125" customWidth="1"/>
    <col min="2826" max="2826" width="10" customWidth="1"/>
    <col min="2827" max="2827" width="6.140625" customWidth="1"/>
    <col min="2828" max="2828" width="5.7109375" customWidth="1"/>
    <col min="2829" max="2829" width="5.28515625" customWidth="1"/>
    <col min="2830" max="2830" width="5.140625" customWidth="1"/>
    <col min="2831" max="2831" width="5.42578125" customWidth="1"/>
    <col min="2832" max="2832" width="6.140625" customWidth="1"/>
    <col min="2833" max="2833" width="8.42578125" customWidth="1"/>
    <col min="2834" max="2834" width="8" customWidth="1"/>
    <col min="2835" max="2835" width="11" customWidth="1"/>
    <col min="2836" max="2836" width="8.140625" customWidth="1"/>
    <col min="3079" max="3079" width="4.7109375" customWidth="1"/>
    <col min="3080" max="3080" width="16.42578125" customWidth="1"/>
    <col min="3081" max="3081" width="4.42578125" customWidth="1"/>
    <col min="3082" max="3082" width="10" customWidth="1"/>
    <col min="3083" max="3083" width="6.140625" customWidth="1"/>
    <col min="3084" max="3084" width="5.7109375" customWidth="1"/>
    <col min="3085" max="3085" width="5.28515625" customWidth="1"/>
    <col min="3086" max="3086" width="5.140625" customWidth="1"/>
    <col min="3087" max="3087" width="5.42578125" customWidth="1"/>
    <col min="3088" max="3088" width="6.140625" customWidth="1"/>
    <col min="3089" max="3089" width="8.42578125" customWidth="1"/>
    <col min="3090" max="3090" width="8" customWidth="1"/>
    <col min="3091" max="3091" width="11" customWidth="1"/>
    <col min="3092" max="3092" width="8.140625" customWidth="1"/>
    <col min="3335" max="3335" width="4.7109375" customWidth="1"/>
    <col min="3336" max="3336" width="16.42578125" customWidth="1"/>
    <col min="3337" max="3337" width="4.42578125" customWidth="1"/>
    <col min="3338" max="3338" width="10" customWidth="1"/>
    <col min="3339" max="3339" width="6.140625" customWidth="1"/>
    <col min="3340" max="3340" width="5.7109375" customWidth="1"/>
    <col min="3341" max="3341" width="5.28515625" customWidth="1"/>
    <col min="3342" max="3342" width="5.140625" customWidth="1"/>
    <col min="3343" max="3343" width="5.42578125" customWidth="1"/>
    <col min="3344" max="3344" width="6.140625" customWidth="1"/>
    <col min="3345" max="3345" width="8.42578125" customWidth="1"/>
    <col min="3346" max="3346" width="8" customWidth="1"/>
    <col min="3347" max="3347" width="11" customWidth="1"/>
    <col min="3348" max="3348" width="8.140625" customWidth="1"/>
    <col min="3591" max="3591" width="4.7109375" customWidth="1"/>
    <col min="3592" max="3592" width="16.42578125" customWidth="1"/>
    <col min="3593" max="3593" width="4.42578125" customWidth="1"/>
    <col min="3594" max="3594" width="10" customWidth="1"/>
    <col min="3595" max="3595" width="6.140625" customWidth="1"/>
    <col min="3596" max="3596" width="5.7109375" customWidth="1"/>
    <col min="3597" max="3597" width="5.28515625" customWidth="1"/>
    <col min="3598" max="3598" width="5.140625" customWidth="1"/>
    <col min="3599" max="3599" width="5.42578125" customWidth="1"/>
    <col min="3600" max="3600" width="6.140625" customWidth="1"/>
    <col min="3601" max="3601" width="8.42578125" customWidth="1"/>
    <col min="3602" max="3602" width="8" customWidth="1"/>
    <col min="3603" max="3603" width="11" customWidth="1"/>
    <col min="3604" max="3604" width="8.140625" customWidth="1"/>
    <col min="3847" max="3847" width="4.7109375" customWidth="1"/>
    <col min="3848" max="3848" width="16.42578125" customWidth="1"/>
    <col min="3849" max="3849" width="4.42578125" customWidth="1"/>
    <col min="3850" max="3850" width="10" customWidth="1"/>
    <col min="3851" max="3851" width="6.140625" customWidth="1"/>
    <col min="3852" max="3852" width="5.7109375" customWidth="1"/>
    <col min="3853" max="3853" width="5.28515625" customWidth="1"/>
    <col min="3854" max="3854" width="5.140625" customWidth="1"/>
    <col min="3855" max="3855" width="5.42578125" customWidth="1"/>
    <col min="3856" max="3856" width="6.140625" customWidth="1"/>
    <col min="3857" max="3857" width="8.42578125" customWidth="1"/>
    <col min="3858" max="3858" width="8" customWidth="1"/>
    <col min="3859" max="3859" width="11" customWidth="1"/>
    <col min="3860" max="3860" width="8.140625" customWidth="1"/>
    <col min="4103" max="4103" width="4.7109375" customWidth="1"/>
    <col min="4104" max="4104" width="16.42578125" customWidth="1"/>
    <col min="4105" max="4105" width="4.42578125" customWidth="1"/>
    <col min="4106" max="4106" width="10" customWidth="1"/>
    <col min="4107" max="4107" width="6.140625" customWidth="1"/>
    <col min="4108" max="4108" width="5.7109375" customWidth="1"/>
    <col min="4109" max="4109" width="5.28515625" customWidth="1"/>
    <col min="4110" max="4110" width="5.140625" customWidth="1"/>
    <col min="4111" max="4111" width="5.42578125" customWidth="1"/>
    <col min="4112" max="4112" width="6.140625" customWidth="1"/>
    <col min="4113" max="4113" width="8.42578125" customWidth="1"/>
    <col min="4114" max="4114" width="8" customWidth="1"/>
    <col min="4115" max="4115" width="11" customWidth="1"/>
    <col min="4116" max="4116" width="8.140625" customWidth="1"/>
    <col min="4359" max="4359" width="4.7109375" customWidth="1"/>
    <col min="4360" max="4360" width="16.42578125" customWidth="1"/>
    <col min="4361" max="4361" width="4.42578125" customWidth="1"/>
    <col min="4362" max="4362" width="10" customWidth="1"/>
    <col min="4363" max="4363" width="6.140625" customWidth="1"/>
    <col min="4364" max="4364" width="5.7109375" customWidth="1"/>
    <col min="4365" max="4365" width="5.28515625" customWidth="1"/>
    <col min="4366" max="4366" width="5.140625" customWidth="1"/>
    <col min="4367" max="4367" width="5.42578125" customWidth="1"/>
    <col min="4368" max="4368" width="6.140625" customWidth="1"/>
    <col min="4369" max="4369" width="8.42578125" customWidth="1"/>
    <col min="4370" max="4370" width="8" customWidth="1"/>
    <col min="4371" max="4371" width="11" customWidth="1"/>
    <col min="4372" max="4372" width="8.140625" customWidth="1"/>
    <col min="4615" max="4615" width="4.7109375" customWidth="1"/>
    <col min="4616" max="4616" width="16.42578125" customWidth="1"/>
    <col min="4617" max="4617" width="4.42578125" customWidth="1"/>
    <col min="4618" max="4618" width="10" customWidth="1"/>
    <col min="4619" max="4619" width="6.140625" customWidth="1"/>
    <col min="4620" max="4620" width="5.7109375" customWidth="1"/>
    <col min="4621" max="4621" width="5.28515625" customWidth="1"/>
    <col min="4622" max="4622" width="5.140625" customWidth="1"/>
    <col min="4623" max="4623" width="5.42578125" customWidth="1"/>
    <col min="4624" max="4624" width="6.140625" customWidth="1"/>
    <col min="4625" max="4625" width="8.42578125" customWidth="1"/>
    <col min="4626" max="4626" width="8" customWidth="1"/>
    <col min="4627" max="4627" width="11" customWidth="1"/>
    <col min="4628" max="4628" width="8.140625" customWidth="1"/>
    <col min="4871" max="4871" width="4.7109375" customWidth="1"/>
    <col min="4872" max="4872" width="16.42578125" customWidth="1"/>
    <col min="4873" max="4873" width="4.42578125" customWidth="1"/>
    <col min="4874" max="4874" width="10" customWidth="1"/>
    <col min="4875" max="4875" width="6.140625" customWidth="1"/>
    <col min="4876" max="4876" width="5.7109375" customWidth="1"/>
    <col min="4877" max="4877" width="5.28515625" customWidth="1"/>
    <col min="4878" max="4878" width="5.140625" customWidth="1"/>
    <col min="4879" max="4879" width="5.42578125" customWidth="1"/>
    <col min="4880" max="4880" width="6.140625" customWidth="1"/>
    <col min="4881" max="4881" width="8.42578125" customWidth="1"/>
    <col min="4882" max="4882" width="8" customWidth="1"/>
    <col min="4883" max="4883" width="11" customWidth="1"/>
    <col min="4884" max="4884" width="8.140625" customWidth="1"/>
    <col min="5127" max="5127" width="4.7109375" customWidth="1"/>
    <col min="5128" max="5128" width="16.42578125" customWidth="1"/>
    <col min="5129" max="5129" width="4.42578125" customWidth="1"/>
    <col min="5130" max="5130" width="10" customWidth="1"/>
    <col min="5131" max="5131" width="6.140625" customWidth="1"/>
    <col min="5132" max="5132" width="5.7109375" customWidth="1"/>
    <col min="5133" max="5133" width="5.28515625" customWidth="1"/>
    <col min="5134" max="5134" width="5.140625" customWidth="1"/>
    <col min="5135" max="5135" width="5.42578125" customWidth="1"/>
    <col min="5136" max="5136" width="6.140625" customWidth="1"/>
    <col min="5137" max="5137" width="8.42578125" customWidth="1"/>
    <col min="5138" max="5138" width="8" customWidth="1"/>
    <col min="5139" max="5139" width="11" customWidth="1"/>
    <col min="5140" max="5140" width="8.140625" customWidth="1"/>
    <col min="5383" max="5383" width="4.7109375" customWidth="1"/>
    <col min="5384" max="5384" width="16.42578125" customWidth="1"/>
    <col min="5385" max="5385" width="4.42578125" customWidth="1"/>
    <col min="5386" max="5386" width="10" customWidth="1"/>
    <col min="5387" max="5387" width="6.140625" customWidth="1"/>
    <col min="5388" max="5388" width="5.7109375" customWidth="1"/>
    <col min="5389" max="5389" width="5.28515625" customWidth="1"/>
    <col min="5390" max="5390" width="5.140625" customWidth="1"/>
    <col min="5391" max="5391" width="5.42578125" customWidth="1"/>
    <col min="5392" max="5392" width="6.140625" customWidth="1"/>
    <col min="5393" max="5393" width="8.42578125" customWidth="1"/>
    <col min="5394" max="5394" width="8" customWidth="1"/>
    <col min="5395" max="5395" width="11" customWidth="1"/>
    <col min="5396" max="5396" width="8.140625" customWidth="1"/>
    <col min="5639" max="5639" width="4.7109375" customWidth="1"/>
    <col min="5640" max="5640" width="16.42578125" customWidth="1"/>
    <col min="5641" max="5641" width="4.42578125" customWidth="1"/>
    <col min="5642" max="5642" width="10" customWidth="1"/>
    <col min="5643" max="5643" width="6.140625" customWidth="1"/>
    <col min="5644" max="5644" width="5.7109375" customWidth="1"/>
    <col min="5645" max="5645" width="5.28515625" customWidth="1"/>
    <col min="5646" max="5646" width="5.140625" customWidth="1"/>
    <col min="5647" max="5647" width="5.42578125" customWidth="1"/>
    <col min="5648" max="5648" width="6.140625" customWidth="1"/>
    <col min="5649" max="5649" width="8.42578125" customWidth="1"/>
    <col min="5650" max="5650" width="8" customWidth="1"/>
    <col min="5651" max="5651" width="11" customWidth="1"/>
    <col min="5652" max="5652" width="8.140625" customWidth="1"/>
    <col min="5895" max="5895" width="4.7109375" customWidth="1"/>
    <col min="5896" max="5896" width="16.42578125" customWidth="1"/>
    <col min="5897" max="5897" width="4.42578125" customWidth="1"/>
    <col min="5898" max="5898" width="10" customWidth="1"/>
    <col min="5899" max="5899" width="6.140625" customWidth="1"/>
    <col min="5900" max="5900" width="5.7109375" customWidth="1"/>
    <col min="5901" max="5901" width="5.28515625" customWidth="1"/>
    <col min="5902" max="5902" width="5.140625" customWidth="1"/>
    <col min="5903" max="5903" width="5.42578125" customWidth="1"/>
    <col min="5904" max="5904" width="6.140625" customWidth="1"/>
    <col min="5905" max="5905" width="8.42578125" customWidth="1"/>
    <col min="5906" max="5906" width="8" customWidth="1"/>
    <col min="5907" max="5907" width="11" customWidth="1"/>
    <col min="5908" max="5908" width="8.140625" customWidth="1"/>
    <col min="6151" max="6151" width="4.7109375" customWidth="1"/>
    <col min="6152" max="6152" width="16.42578125" customWidth="1"/>
    <col min="6153" max="6153" width="4.42578125" customWidth="1"/>
    <col min="6154" max="6154" width="10" customWidth="1"/>
    <col min="6155" max="6155" width="6.140625" customWidth="1"/>
    <col min="6156" max="6156" width="5.7109375" customWidth="1"/>
    <col min="6157" max="6157" width="5.28515625" customWidth="1"/>
    <col min="6158" max="6158" width="5.140625" customWidth="1"/>
    <col min="6159" max="6159" width="5.42578125" customWidth="1"/>
    <col min="6160" max="6160" width="6.140625" customWidth="1"/>
    <col min="6161" max="6161" width="8.42578125" customWidth="1"/>
    <col min="6162" max="6162" width="8" customWidth="1"/>
    <col min="6163" max="6163" width="11" customWidth="1"/>
    <col min="6164" max="6164" width="8.140625" customWidth="1"/>
    <col min="6407" max="6407" width="4.7109375" customWidth="1"/>
    <col min="6408" max="6408" width="16.42578125" customWidth="1"/>
    <col min="6409" max="6409" width="4.42578125" customWidth="1"/>
    <col min="6410" max="6410" width="10" customWidth="1"/>
    <col min="6411" max="6411" width="6.140625" customWidth="1"/>
    <col min="6412" max="6412" width="5.7109375" customWidth="1"/>
    <col min="6413" max="6413" width="5.28515625" customWidth="1"/>
    <col min="6414" max="6414" width="5.140625" customWidth="1"/>
    <col min="6415" max="6415" width="5.42578125" customWidth="1"/>
    <col min="6416" max="6416" width="6.140625" customWidth="1"/>
    <col min="6417" max="6417" width="8.42578125" customWidth="1"/>
    <col min="6418" max="6418" width="8" customWidth="1"/>
    <col min="6419" max="6419" width="11" customWidth="1"/>
    <col min="6420" max="6420" width="8.140625" customWidth="1"/>
    <col min="6663" max="6663" width="4.7109375" customWidth="1"/>
    <col min="6664" max="6664" width="16.42578125" customWidth="1"/>
    <col min="6665" max="6665" width="4.42578125" customWidth="1"/>
    <col min="6666" max="6666" width="10" customWidth="1"/>
    <col min="6667" max="6667" width="6.140625" customWidth="1"/>
    <col min="6668" max="6668" width="5.7109375" customWidth="1"/>
    <col min="6669" max="6669" width="5.28515625" customWidth="1"/>
    <col min="6670" max="6670" width="5.140625" customWidth="1"/>
    <col min="6671" max="6671" width="5.42578125" customWidth="1"/>
    <col min="6672" max="6672" width="6.140625" customWidth="1"/>
    <col min="6673" max="6673" width="8.42578125" customWidth="1"/>
    <col min="6674" max="6674" width="8" customWidth="1"/>
    <col min="6675" max="6675" width="11" customWidth="1"/>
    <col min="6676" max="6676" width="8.140625" customWidth="1"/>
    <col min="6919" max="6919" width="4.7109375" customWidth="1"/>
    <col min="6920" max="6920" width="16.42578125" customWidth="1"/>
    <col min="6921" max="6921" width="4.42578125" customWidth="1"/>
    <col min="6922" max="6922" width="10" customWidth="1"/>
    <col min="6923" max="6923" width="6.140625" customWidth="1"/>
    <col min="6924" max="6924" width="5.7109375" customWidth="1"/>
    <col min="6925" max="6925" width="5.28515625" customWidth="1"/>
    <col min="6926" max="6926" width="5.140625" customWidth="1"/>
    <col min="6927" max="6927" width="5.42578125" customWidth="1"/>
    <col min="6928" max="6928" width="6.140625" customWidth="1"/>
    <col min="6929" max="6929" width="8.42578125" customWidth="1"/>
    <col min="6930" max="6930" width="8" customWidth="1"/>
    <col min="6931" max="6931" width="11" customWidth="1"/>
    <col min="6932" max="6932" width="8.140625" customWidth="1"/>
    <col min="7175" max="7175" width="4.7109375" customWidth="1"/>
    <col min="7176" max="7176" width="16.42578125" customWidth="1"/>
    <col min="7177" max="7177" width="4.42578125" customWidth="1"/>
    <col min="7178" max="7178" width="10" customWidth="1"/>
    <col min="7179" max="7179" width="6.140625" customWidth="1"/>
    <col min="7180" max="7180" width="5.7109375" customWidth="1"/>
    <col min="7181" max="7181" width="5.28515625" customWidth="1"/>
    <col min="7182" max="7182" width="5.140625" customWidth="1"/>
    <col min="7183" max="7183" width="5.42578125" customWidth="1"/>
    <col min="7184" max="7184" width="6.140625" customWidth="1"/>
    <col min="7185" max="7185" width="8.42578125" customWidth="1"/>
    <col min="7186" max="7186" width="8" customWidth="1"/>
    <col min="7187" max="7187" width="11" customWidth="1"/>
    <col min="7188" max="7188" width="8.140625" customWidth="1"/>
    <col min="7431" max="7431" width="4.7109375" customWidth="1"/>
    <col min="7432" max="7432" width="16.42578125" customWidth="1"/>
    <col min="7433" max="7433" width="4.42578125" customWidth="1"/>
    <col min="7434" max="7434" width="10" customWidth="1"/>
    <col min="7435" max="7435" width="6.140625" customWidth="1"/>
    <col min="7436" max="7436" width="5.7109375" customWidth="1"/>
    <col min="7437" max="7437" width="5.28515625" customWidth="1"/>
    <col min="7438" max="7438" width="5.140625" customWidth="1"/>
    <col min="7439" max="7439" width="5.42578125" customWidth="1"/>
    <col min="7440" max="7440" width="6.140625" customWidth="1"/>
    <col min="7441" max="7441" width="8.42578125" customWidth="1"/>
    <col min="7442" max="7442" width="8" customWidth="1"/>
    <col min="7443" max="7443" width="11" customWidth="1"/>
    <col min="7444" max="7444" width="8.140625" customWidth="1"/>
    <col min="7687" max="7687" width="4.7109375" customWidth="1"/>
    <col min="7688" max="7688" width="16.42578125" customWidth="1"/>
    <col min="7689" max="7689" width="4.42578125" customWidth="1"/>
    <col min="7690" max="7690" width="10" customWidth="1"/>
    <col min="7691" max="7691" width="6.140625" customWidth="1"/>
    <col min="7692" max="7692" width="5.7109375" customWidth="1"/>
    <col min="7693" max="7693" width="5.28515625" customWidth="1"/>
    <col min="7694" max="7694" width="5.140625" customWidth="1"/>
    <col min="7695" max="7695" width="5.42578125" customWidth="1"/>
    <col min="7696" max="7696" width="6.140625" customWidth="1"/>
    <col min="7697" max="7697" width="8.42578125" customWidth="1"/>
    <col min="7698" max="7698" width="8" customWidth="1"/>
    <col min="7699" max="7699" width="11" customWidth="1"/>
    <col min="7700" max="7700" width="8.140625" customWidth="1"/>
    <col min="7943" max="7943" width="4.7109375" customWidth="1"/>
    <col min="7944" max="7944" width="16.42578125" customWidth="1"/>
    <col min="7945" max="7945" width="4.42578125" customWidth="1"/>
    <col min="7946" max="7946" width="10" customWidth="1"/>
    <col min="7947" max="7947" width="6.140625" customWidth="1"/>
    <col min="7948" max="7948" width="5.7109375" customWidth="1"/>
    <col min="7949" max="7949" width="5.28515625" customWidth="1"/>
    <col min="7950" max="7950" width="5.140625" customWidth="1"/>
    <col min="7951" max="7951" width="5.42578125" customWidth="1"/>
    <col min="7952" max="7952" width="6.140625" customWidth="1"/>
    <col min="7953" max="7953" width="8.42578125" customWidth="1"/>
    <col min="7954" max="7954" width="8" customWidth="1"/>
    <col min="7955" max="7955" width="11" customWidth="1"/>
    <col min="7956" max="7956" width="8.140625" customWidth="1"/>
    <col min="8199" max="8199" width="4.7109375" customWidth="1"/>
    <col min="8200" max="8200" width="16.42578125" customWidth="1"/>
    <col min="8201" max="8201" width="4.42578125" customWidth="1"/>
    <col min="8202" max="8202" width="10" customWidth="1"/>
    <col min="8203" max="8203" width="6.140625" customWidth="1"/>
    <col min="8204" max="8204" width="5.7109375" customWidth="1"/>
    <col min="8205" max="8205" width="5.28515625" customWidth="1"/>
    <col min="8206" max="8206" width="5.140625" customWidth="1"/>
    <col min="8207" max="8207" width="5.42578125" customWidth="1"/>
    <col min="8208" max="8208" width="6.140625" customWidth="1"/>
    <col min="8209" max="8209" width="8.42578125" customWidth="1"/>
    <col min="8210" max="8210" width="8" customWidth="1"/>
    <col min="8211" max="8211" width="11" customWidth="1"/>
    <col min="8212" max="8212" width="8.140625" customWidth="1"/>
    <col min="8455" max="8455" width="4.7109375" customWidth="1"/>
    <col min="8456" max="8456" width="16.42578125" customWidth="1"/>
    <col min="8457" max="8457" width="4.42578125" customWidth="1"/>
    <col min="8458" max="8458" width="10" customWidth="1"/>
    <col min="8459" max="8459" width="6.140625" customWidth="1"/>
    <col min="8460" max="8460" width="5.7109375" customWidth="1"/>
    <col min="8461" max="8461" width="5.28515625" customWidth="1"/>
    <col min="8462" max="8462" width="5.140625" customWidth="1"/>
    <col min="8463" max="8463" width="5.42578125" customWidth="1"/>
    <col min="8464" max="8464" width="6.140625" customWidth="1"/>
    <col min="8465" max="8465" width="8.42578125" customWidth="1"/>
    <col min="8466" max="8466" width="8" customWidth="1"/>
    <col min="8467" max="8467" width="11" customWidth="1"/>
    <col min="8468" max="8468" width="8.140625" customWidth="1"/>
    <col min="8711" max="8711" width="4.7109375" customWidth="1"/>
    <col min="8712" max="8712" width="16.42578125" customWidth="1"/>
    <col min="8713" max="8713" width="4.42578125" customWidth="1"/>
    <col min="8714" max="8714" width="10" customWidth="1"/>
    <col min="8715" max="8715" width="6.140625" customWidth="1"/>
    <col min="8716" max="8716" width="5.7109375" customWidth="1"/>
    <col min="8717" max="8717" width="5.28515625" customWidth="1"/>
    <col min="8718" max="8718" width="5.140625" customWidth="1"/>
    <col min="8719" max="8719" width="5.42578125" customWidth="1"/>
    <col min="8720" max="8720" width="6.140625" customWidth="1"/>
    <col min="8721" max="8721" width="8.42578125" customWidth="1"/>
    <col min="8722" max="8722" width="8" customWidth="1"/>
    <col min="8723" max="8723" width="11" customWidth="1"/>
    <col min="8724" max="8724" width="8.140625" customWidth="1"/>
    <col min="8967" max="8967" width="4.7109375" customWidth="1"/>
    <col min="8968" max="8968" width="16.42578125" customWidth="1"/>
    <col min="8969" max="8969" width="4.42578125" customWidth="1"/>
    <col min="8970" max="8970" width="10" customWidth="1"/>
    <col min="8971" max="8971" width="6.140625" customWidth="1"/>
    <col min="8972" max="8972" width="5.7109375" customWidth="1"/>
    <col min="8973" max="8973" width="5.28515625" customWidth="1"/>
    <col min="8974" max="8974" width="5.140625" customWidth="1"/>
    <col min="8975" max="8975" width="5.42578125" customWidth="1"/>
    <col min="8976" max="8976" width="6.140625" customWidth="1"/>
    <col min="8977" max="8977" width="8.42578125" customWidth="1"/>
    <col min="8978" max="8978" width="8" customWidth="1"/>
    <col min="8979" max="8979" width="11" customWidth="1"/>
    <col min="8980" max="8980" width="8.140625" customWidth="1"/>
    <col min="9223" max="9223" width="4.7109375" customWidth="1"/>
    <col min="9224" max="9224" width="16.42578125" customWidth="1"/>
    <col min="9225" max="9225" width="4.42578125" customWidth="1"/>
    <col min="9226" max="9226" width="10" customWidth="1"/>
    <col min="9227" max="9227" width="6.140625" customWidth="1"/>
    <col min="9228" max="9228" width="5.7109375" customWidth="1"/>
    <col min="9229" max="9229" width="5.28515625" customWidth="1"/>
    <col min="9230" max="9230" width="5.140625" customWidth="1"/>
    <col min="9231" max="9231" width="5.42578125" customWidth="1"/>
    <col min="9232" max="9232" width="6.140625" customWidth="1"/>
    <col min="9233" max="9233" width="8.42578125" customWidth="1"/>
    <col min="9234" max="9234" width="8" customWidth="1"/>
    <col min="9235" max="9235" width="11" customWidth="1"/>
    <col min="9236" max="9236" width="8.140625" customWidth="1"/>
    <col min="9479" max="9479" width="4.7109375" customWidth="1"/>
    <col min="9480" max="9480" width="16.42578125" customWidth="1"/>
    <col min="9481" max="9481" width="4.42578125" customWidth="1"/>
    <col min="9482" max="9482" width="10" customWidth="1"/>
    <col min="9483" max="9483" width="6.140625" customWidth="1"/>
    <col min="9484" max="9484" width="5.7109375" customWidth="1"/>
    <col min="9485" max="9485" width="5.28515625" customWidth="1"/>
    <col min="9486" max="9486" width="5.140625" customWidth="1"/>
    <col min="9487" max="9487" width="5.42578125" customWidth="1"/>
    <col min="9488" max="9488" width="6.140625" customWidth="1"/>
    <col min="9489" max="9489" width="8.42578125" customWidth="1"/>
    <col min="9490" max="9490" width="8" customWidth="1"/>
    <col min="9491" max="9491" width="11" customWidth="1"/>
    <col min="9492" max="9492" width="8.140625" customWidth="1"/>
    <col min="9735" max="9735" width="4.7109375" customWidth="1"/>
    <col min="9736" max="9736" width="16.42578125" customWidth="1"/>
    <col min="9737" max="9737" width="4.42578125" customWidth="1"/>
    <col min="9738" max="9738" width="10" customWidth="1"/>
    <col min="9739" max="9739" width="6.140625" customWidth="1"/>
    <col min="9740" max="9740" width="5.7109375" customWidth="1"/>
    <col min="9741" max="9741" width="5.28515625" customWidth="1"/>
    <col min="9742" max="9742" width="5.140625" customWidth="1"/>
    <col min="9743" max="9743" width="5.42578125" customWidth="1"/>
    <col min="9744" max="9744" width="6.140625" customWidth="1"/>
    <col min="9745" max="9745" width="8.42578125" customWidth="1"/>
    <col min="9746" max="9746" width="8" customWidth="1"/>
    <col min="9747" max="9747" width="11" customWidth="1"/>
    <col min="9748" max="9748" width="8.140625" customWidth="1"/>
    <col min="9991" max="9991" width="4.7109375" customWidth="1"/>
    <col min="9992" max="9992" width="16.42578125" customWidth="1"/>
    <col min="9993" max="9993" width="4.42578125" customWidth="1"/>
    <col min="9994" max="9994" width="10" customWidth="1"/>
    <col min="9995" max="9995" width="6.140625" customWidth="1"/>
    <col min="9996" max="9996" width="5.7109375" customWidth="1"/>
    <col min="9997" max="9997" width="5.28515625" customWidth="1"/>
    <col min="9998" max="9998" width="5.140625" customWidth="1"/>
    <col min="9999" max="9999" width="5.42578125" customWidth="1"/>
    <col min="10000" max="10000" width="6.140625" customWidth="1"/>
    <col min="10001" max="10001" width="8.42578125" customWidth="1"/>
    <col min="10002" max="10002" width="8" customWidth="1"/>
    <col min="10003" max="10003" width="11" customWidth="1"/>
    <col min="10004" max="10004" width="8.140625" customWidth="1"/>
    <col min="10247" max="10247" width="4.7109375" customWidth="1"/>
    <col min="10248" max="10248" width="16.42578125" customWidth="1"/>
    <col min="10249" max="10249" width="4.42578125" customWidth="1"/>
    <col min="10250" max="10250" width="10" customWidth="1"/>
    <col min="10251" max="10251" width="6.140625" customWidth="1"/>
    <col min="10252" max="10252" width="5.7109375" customWidth="1"/>
    <col min="10253" max="10253" width="5.28515625" customWidth="1"/>
    <col min="10254" max="10254" width="5.140625" customWidth="1"/>
    <col min="10255" max="10255" width="5.42578125" customWidth="1"/>
    <col min="10256" max="10256" width="6.140625" customWidth="1"/>
    <col min="10257" max="10257" width="8.42578125" customWidth="1"/>
    <col min="10258" max="10258" width="8" customWidth="1"/>
    <col min="10259" max="10259" width="11" customWidth="1"/>
    <col min="10260" max="10260" width="8.140625" customWidth="1"/>
    <col min="10503" max="10503" width="4.7109375" customWidth="1"/>
    <col min="10504" max="10504" width="16.42578125" customWidth="1"/>
    <col min="10505" max="10505" width="4.42578125" customWidth="1"/>
    <col min="10506" max="10506" width="10" customWidth="1"/>
    <col min="10507" max="10507" width="6.140625" customWidth="1"/>
    <col min="10508" max="10508" width="5.7109375" customWidth="1"/>
    <col min="10509" max="10509" width="5.28515625" customWidth="1"/>
    <col min="10510" max="10510" width="5.140625" customWidth="1"/>
    <col min="10511" max="10511" width="5.42578125" customWidth="1"/>
    <col min="10512" max="10512" width="6.140625" customWidth="1"/>
    <col min="10513" max="10513" width="8.42578125" customWidth="1"/>
    <col min="10514" max="10514" width="8" customWidth="1"/>
    <col min="10515" max="10515" width="11" customWidth="1"/>
    <col min="10516" max="10516" width="8.140625" customWidth="1"/>
    <col min="10759" max="10759" width="4.7109375" customWidth="1"/>
    <col min="10760" max="10760" width="16.42578125" customWidth="1"/>
    <col min="10761" max="10761" width="4.42578125" customWidth="1"/>
    <col min="10762" max="10762" width="10" customWidth="1"/>
    <col min="10763" max="10763" width="6.140625" customWidth="1"/>
    <col min="10764" max="10764" width="5.7109375" customWidth="1"/>
    <col min="10765" max="10765" width="5.28515625" customWidth="1"/>
    <col min="10766" max="10766" width="5.140625" customWidth="1"/>
    <col min="10767" max="10767" width="5.42578125" customWidth="1"/>
    <col min="10768" max="10768" width="6.140625" customWidth="1"/>
    <col min="10769" max="10769" width="8.42578125" customWidth="1"/>
    <col min="10770" max="10770" width="8" customWidth="1"/>
    <col min="10771" max="10771" width="11" customWidth="1"/>
    <col min="10772" max="10772" width="8.140625" customWidth="1"/>
    <col min="11015" max="11015" width="4.7109375" customWidth="1"/>
    <col min="11016" max="11016" width="16.42578125" customWidth="1"/>
    <col min="11017" max="11017" width="4.42578125" customWidth="1"/>
    <col min="11018" max="11018" width="10" customWidth="1"/>
    <col min="11019" max="11019" width="6.140625" customWidth="1"/>
    <col min="11020" max="11020" width="5.7109375" customWidth="1"/>
    <col min="11021" max="11021" width="5.28515625" customWidth="1"/>
    <col min="11022" max="11022" width="5.140625" customWidth="1"/>
    <col min="11023" max="11023" width="5.42578125" customWidth="1"/>
    <col min="11024" max="11024" width="6.140625" customWidth="1"/>
    <col min="11025" max="11025" width="8.42578125" customWidth="1"/>
    <col min="11026" max="11026" width="8" customWidth="1"/>
    <col min="11027" max="11027" width="11" customWidth="1"/>
    <col min="11028" max="11028" width="8.140625" customWidth="1"/>
    <col min="11271" max="11271" width="4.7109375" customWidth="1"/>
    <col min="11272" max="11272" width="16.42578125" customWidth="1"/>
    <col min="11273" max="11273" width="4.42578125" customWidth="1"/>
    <col min="11274" max="11274" width="10" customWidth="1"/>
    <col min="11275" max="11275" width="6.140625" customWidth="1"/>
    <col min="11276" max="11276" width="5.7109375" customWidth="1"/>
    <col min="11277" max="11277" width="5.28515625" customWidth="1"/>
    <col min="11278" max="11278" width="5.140625" customWidth="1"/>
    <col min="11279" max="11279" width="5.42578125" customWidth="1"/>
    <col min="11280" max="11280" width="6.140625" customWidth="1"/>
    <col min="11281" max="11281" width="8.42578125" customWidth="1"/>
    <col min="11282" max="11282" width="8" customWidth="1"/>
    <col min="11283" max="11283" width="11" customWidth="1"/>
    <col min="11284" max="11284" width="8.140625" customWidth="1"/>
    <col min="11527" max="11527" width="4.7109375" customWidth="1"/>
    <col min="11528" max="11528" width="16.42578125" customWidth="1"/>
    <col min="11529" max="11529" width="4.42578125" customWidth="1"/>
    <col min="11530" max="11530" width="10" customWidth="1"/>
    <col min="11531" max="11531" width="6.140625" customWidth="1"/>
    <col min="11532" max="11532" width="5.7109375" customWidth="1"/>
    <col min="11533" max="11533" width="5.28515625" customWidth="1"/>
    <col min="11534" max="11534" width="5.140625" customWidth="1"/>
    <col min="11535" max="11535" width="5.42578125" customWidth="1"/>
    <col min="11536" max="11536" width="6.140625" customWidth="1"/>
    <col min="11537" max="11537" width="8.42578125" customWidth="1"/>
    <col min="11538" max="11538" width="8" customWidth="1"/>
    <col min="11539" max="11539" width="11" customWidth="1"/>
    <col min="11540" max="11540" width="8.140625" customWidth="1"/>
    <col min="11783" max="11783" width="4.7109375" customWidth="1"/>
    <col min="11784" max="11784" width="16.42578125" customWidth="1"/>
    <col min="11785" max="11785" width="4.42578125" customWidth="1"/>
    <col min="11786" max="11786" width="10" customWidth="1"/>
    <col min="11787" max="11787" width="6.140625" customWidth="1"/>
    <col min="11788" max="11788" width="5.7109375" customWidth="1"/>
    <col min="11789" max="11789" width="5.28515625" customWidth="1"/>
    <col min="11790" max="11790" width="5.140625" customWidth="1"/>
    <col min="11791" max="11791" width="5.42578125" customWidth="1"/>
    <col min="11792" max="11792" width="6.140625" customWidth="1"/>
    <col min="11793" max="11793" width="8.42578125" customWidth="1"/>
    <col min="11794" max="11794" width="8" customWidth="1"/>
    <col min="11795" max="11795" width="11" customWidth="1"/>
    <col min="11796" max="11796" width="8.140625" customWidth="1"/>
    <col min="12039" max="12039" width="4.7109375" customWidth="1"/>
    <col min="12040" max="12040" width="16.42578125" customWidth="1"/>
    <col min="12041" max="12041" width="4.42578125" customWidth="1"/>
    <col min="12042" max="12042" width="10" customWidth="1"/>
    <col min="12043" max="12043" width="6.140625" customWidth="1"/>
    <col min="12044" max="12044" width="5.7109375" customWidth="1"/>
    <col min="12045" max="12045" width="5.28515625" customWidth="1"/>
    <col min="12046" max="12046" width="5.140625" customWidth="1"/>
    <col min="12047" max="12047" width="5.42578125" customWidth="1"/>
    <col min="12048" max="12048" width="6.140625" customWidth="1"/>
    <col min="12049" max="12049" width="8.42578125" customWidth="1"/>
    <col min="12050" max="12050" width="8" customWidth="1"/>
    <col min="12051" max="12051" width="11" customWidth="1"/>
    <col min="12052" max="12052" width="8.140625" customWidth="1"/>
    <col min="12295" max="12295" width="4.7109375" customWidth="1"/>
    <col min="12296" max="12296" width="16.42578125" customWidth="1"/>
    <col min="12297" max="12297" width="4.42578125" customWidth="1"/>
    <col min="12298" max="12298" width="10" customWidth="1"/>
    <col min="12299" max="12299" width="6.140625" customWidth="1"/>
    <col min="12300" max="12300" width="5.7109375" customWidth="1"/>
    <col min="12301" max="12301" width="5.28515625" customWidth="1"/>
    <col min="12302" max="12302" width="5.140625" customWidth="1"/>
    <col min="12303" max="12303" width="5.42578125" customWidth="1"/>
    <col min="12304" max="12304" width="6.140625" customWidth="1"/>
    <col min="12305" max="12305" width="8.42578125" customWidth="1"/>
    <col min="12306" max="12306" width="8" customWidth="1"/>
    <col min="12307" max="12307" width="11" customWidth="1"/>
    <col min="12308" max="12308" width="8.140625" customWidth="1"/>
    <col min="12551" max="12551" width="4.7109375" customWidth="1"/>
    <col min="12552" max="12552" width="16.42578125" customWidth="1"/>
    <col min="12553" max="12553" width="4.42578125" customWidth="1"/>
    <col min="12554" max="12554" width="10" customWidth="1"/>
    <col min="12555" max="12555" width="6.140625" customWidth="1"/>
    <col min="12556" max="12556" width="5.7109375" customWidth="1"/>
    <col min="12557" max="12557" width="5.28515625" customWidth="1"/>
    <col min="12558" max="12558" width="5.140625" customWidth="1"/>
    <col min="12559" max="12559" width="5.42578125" customWidth="1"/>
    <col min="12560" max="12560" width="6.140625" customWidth="1"/>
    <col min="12561" max="12561" width="8.42578125" customWidth="1"/>
    <col min="12562" max="12562" width="8" customWidth="1"/>
    <col min="12563" max="12563" width="11" customWidth="1"/>
    <col min="12564" max="12564" width="8.140625" customWidth="1"/>
    <col min="12807" max="12807" width="4.7109375" customWidth="1"/>
    <col min="12808" max="12808" width="16.42578125" customWidth="1"/>
    <col min="12809" max="12809" width="4.42578125" customWidth="1"/>
    <col min="12810" max="12810" width="10" customWidth="1"/>
    <col min="12811" max="12811" width="6.140625" customWidth="1"/>
    <col min="12812" max="12812" width="5.7109375" customWidth="1"/>
    <col min="12813" max="12813" width="5.28515625" customWidth="1"/>
    <col min="12814" max="12814" width="5.140625" customWidth="1"/>
    <col min="12815" max="12815" width="5.42578125" customWidth="1"/>
    <col min="12816" max="12816" width="6.140625" customWidth="1"/>
    <col min="12817" max="12817" width="8.42578125" customWidth="1"/>
    <col min="12818" max="12818" width="8" customWidth="1"/>
    <col min="12819" max="12819" width="11" customWidth="1"/>
    <col min="12820" max="12820" width="8.140625" customWidth="1"/>
    <col min="13063" max="13063" width="4.7109375" customWidth="1"/>
    <col min="13064" max="13064" width="16.42578125" customWidth="1"/>
    <col min="13065" max="13065" width="4.42578125" customWidth="1"/>
    <col min="13066" max="13066" width="10" customWidth="1"/>
    <col min="13067" max="13067" width="6.140625" customWidth="1"/>
    <col min="13068" max="13068" width="5.7109375" customWidth="1"/>
    <col min="13069" max="13069" width="5.28515625" customWidth="1"/>
    <col min="13070" max="13070" width="5.140625" customWidth="1"/>
    <col min="13071" max="13071" width="5.42578125" customWidth="1"/>
    <col min="13072" max="13072" width="6.140625" customWidth="1"/>
    <col min="13073" max="13073" width="8.42578125" customWidth="1"/>
    <col min="13074" max="13074" width="8" customWidth="1"/>
    <col min="13075" max="13075" width="11" customWidth="1"/>
    <col min="13076" max="13076" width="8.140625" customWidth="1"/>
    <col min="13319" max="13319" width="4.7109375" customWidth="1"/>
    <col min="13320" max="13320" width="16.42578125" customWidth="1"/>
    <col min="13321" max="13321" width="4.42578125" customWidth="1"/>
    <col min="13322" max="13322" width="10" customWidth="1"/>
    <col min="13323" max="13323" width="6.140625" customWidth="1"/>
    <col min="13324" max="13324" width="5.7109375" customWidth="1"/>
    <col min="13325" max="13325" width="5.28515625" customWidth="1"/>
    <col min="13326" max="13326" width="5.140625" customWidth="1"/>
    <col min="13327" max="13327" width="5.42578125" customWidth="1"/>
    <col min="13328" max="13328" width="6.140625" customWidth="1"/>
    <col min="13329" max="13329" width="8.42578125" customWidth="1"/>
    <col min="13330" max="13330" width="8" customWidth="1"/>
    <col min="13331" max="13331" width="11" customWidth="1"/>
    <col min="13332" max="13332" width="8.140625" customWidth="1"/>
    <col min="13575" max="13575" width="4.7109375" customWidth="1"/>
    <col min="13576" max="13576" width="16.42578125" customWidth="1"/>
    <col min="13577" max="13577" width="4.42578125" customWidth="1"/>
    <col min="13578" max="13578" width="10" customWidth="1"/>
    <col min="13579" max="13579" width="6.140625" customWidth="1"/>
    <col min="13580" max="13580" width="5.7109375" customWidth="1"/>
    <col min="13581" max="13581" width="5.28515625" customWidth="1"/>
    <col min="13582" max="13582" width="5.140625" customWidth="1"/>
    <col min="13583" max="13583" width="5.42578125" customWidth="1"/>
    <col min="13584" max="13584" width="6.140625" customWidth="1"/>
    <col min="13585" max="13585" width="8.42578125" customWidth="1"/>
    <col min="13586" max="13586" width="8" customWidth="1"/>
    <col min="13587" max="13587" width="11" customWidth="1"/>
    <col min="13588" max="13588" width="8.140625" customWidth="1"/>
    <col min="13831" max="13831" width="4.7109375" customWidth="1"/>
    <col min="13832" max="13832" width="16.42578125" customWidth="1"/>
    <col min="13833" max="13833" width="4.42578125" customWidth="1"/>
    <col min="13834" max="13834" width="10" customWidth="1"/>
    <col min="13835" max="13835" width="6.140625" customWidth="1"/>
    <col min="13836" max="13836" width="5.7109375" customWidth="1"/>
    <col min="13837" max="13837" width="5.28515625" customWidth="1"/>
    <col min="13838" max="13838" width="5.140625" customWidth="1"/>
    <col min="13839" max="13839" width="5.42578125" customWidth="1"/>
    <col min="13840" max="13840" width="6.140625" customWidth="1"/>
    <col min="13841" max="13841" width="8.42578125" customWidth="1"/>
    <col min="13842" max="13842" width="8" customWidth="1"/>
    <col min="13843" max="13843" width="11" customWidth="1"/>
    <col min="13844" max="13844" width="8.140625" customWidth="1"/>
    <col min="14087" max="14087" width="4.7109375" customWidth="1"/>
    <col min="14088" max="14088" width="16.42578125" customWidth="1"/>
    <col min="14089" max="14089" width="4.42578125" customWidth="1"/>
    <col min="14090" max="14090" width="10" customWidth="1"/>
    <col min="14091" max="14091" width="6.140625" customWidth="1"/>
    <col min="14092" max="14092" width="5.7109375" customWidth="1"/>
    <col min="14093" max="14093" width="5.28515625" customWidth="1"/>
    <col min="14094" max="14094" width="5.140625" customWidth="1"/>
    <col min="14095" max="14095" width="5.42578125" customWidth="1"/>
    <col min="14096" max="14096" width="6.140625" customWidth="1"/>
    <col min="14097" max="14097" width="8.42578125" customWidth="1"/>
    <col min="14098" max="14098" width="8" customWidth="1"/>
    <col min="14099" max="14099" width="11" customWidth="1"/>
    <col min="14100" max="14100" width="8.140625" customWidth="1"/>
    <col min="14343" max="14343" width="4.7109375" customWidth="1"/>
    <col min="14344" max="14344" width="16.42578125" customWidth="1"/>
    <col min="14345" max="14345" width="4.42578125" customWidth="1"/>
    <col min="14346" max="14346" width="10" customWidth="1"/>
    <col min="14347" max="14347" width="6.140625" customWidth="1"/>
    <col min="14348" max="14348" width="5.7109375" customWidth="1"/>
    <col min="14349" max="14349" width="5.28515625" customWidth="1"/>
    <col min="14350" max="14350" width="5.140625" customWidth="1"/>
    <col min="14351" max="14351" width="5.42578125" customWidth="1"/>
    <col min="14352" max="14352" width="6.140625" customWidth="1"/>
    <col min="14353" max="14353" width="8.42578125" customWidth="1"/>
    <col min="14354" max="14354" width="8" customWidth="1"/>
    <col min="14355" max="14355" width="11" customWidth="1"/>
    <col min="14356" max="14356" width="8.140625" customWidth="1"/>
    <col min="14599" max="14599" width="4.7109375" customWidth="1"/>
    <col min="14600" max="14600" width="16.42578125" customWidth="1"/>
    <col min="14601" max="14601" width="4.42578125" customWidth="1"/>
    <col min="14602" max="14602" width="10" customWidth="1"/>
    <col min="14603" max="14603" width="6.140625" customWidth="1"/>
    <col min="14604" max="14604" width="5.7109375" customWidth="1"/>
    <col min="14605" max="14605" width="5.28515625" customWidth="1"/>
    <col min="14606" max="14606" width="5.140625" customWidth="1"/>
    <col min="14607" max="14607" width="5.42578125" customWidth="1"/>
    <col min="14608" max="14608" width="6.140625" customWidth="1"/>
    <col min="14609" max="14609" width="8.42578125" customWidth="1"/>
    <col min="14610" max="14610" width="8" customWidth="1"/>
    <col min="14611" max="14611" width="11" customWidth="1"/>
    <col min="14612" max="14612" width="8.140625" customWidth="1"/>
    <col min="14855" max="14855" width="4.7109375" customWidth="1"/>
    <col min="14856" max="14856" width="16.42578125" customWidth="1"/>
    <col min="14857" max="14857" width="4.42578125" customWidth="1"/>
    <col min="14858" max="14858" width="10" customWidth="1"/>
    <col min="14859" max="14859" width="6.140625" customWidth="1"/>
    <col min="14860" max="14860" width="5.7109375" customWidth="1"/>
    <col min="14861" max="14861" width="5.28515625" customWidth="1"/>
    <col min="14862" max="14862" width="5.140625" customWidth="1"/>
    <col min="14863" max="14863" width="5.42578125" customWidth="1"/>
    <col min="14864" max="14864" width="6.140625" customWidth="1"/>
    <col min="14865" max="14865" width="8.42578125" customWidth="1"/>
    <col min="14866" max="14866" width="8" customWidth="1"/>
    <col min="14867" max="14867" width="11" customWidth="1"/>
    <col min="14868" max="14868" width="8.140625" customWidth="1"/>
    <col min="15111" max="15111" width="4.7109375" customWidth="1"/>
    <col min="15112" max="15112" width="16.42578125" customWidth="1"/>
    <col min="15113" max="15113" width="4.42578125" customWidth="1"/>
    <col min="15114" max="15114" width="10" customWidth="1"/>
    <col min="15115" max="15115" width="6.140625" customWidth="1"/>
    <col min="15116" max="15116" width="5.7109375" customWidth="1"/>
    <col min="15117" max="15117" width="5.28515625" customWidth="1"/>
    <col min="15118" max="15118" width="5.140625" customWidth="1"/>
    <col min="15119" max="15119" width="5.42578125" customWidth="1"/>
    <col min="15120" max="15120" width="6.140625" customWidth="1"/>
    <col min="15121" max="15121" width="8.42578125" customWidth="1"/>
    <col min="15122" max="15122" width="8" customWidth="1"/>
    <col min="15123" max="15123" width="11" customWidth="1"/>
    <col min="15124" max="15124" width="8.140625" customWidth="1"/>
    <col min="15367" max="15367" width="4.7109375" customWidth="1"/>
    <col min="15368" max="15368" width="16.42578125" customWidth="1"/>
    <col min="15369" max="15369" width="4.42578125" customWidth="1"/>
    <col min="15370" max="15370" width="10" customWidth="1"/>
    <col min="15371" max="15371" width="6.140625" customWidth="1"/>
    <col min="15372" max="15372" width="5.7109375" customWidth="1"/>
    <col min="15373" max="15373" width="5.28515625" customWidth="1"/>
    <col min="15374" max="15374" width="5.140625" customWidth="1"/>
    <col min="15375" max="15375" width="5.42578125" customWidth="1"/>
    <col min="15376" max="15376" width="6.140625" customWidth="1"/>
    <col min="15377" max="15377" width="8.42578125" customWidth="1"/>
    <col min="15378" max="15378" width="8" customWidth="1"/>
    <col min="15379" max="15379" width="11" customWidth="1"/>
    <col min="15380" max="15380" width="8.140625" customWidth="1"/>
    <col min="15623" max="15623" width="4.7109375" customWidth="1"/>
    <col min="15624" max="15624" width="16.42578125" customWidth="1"/>
    <col min="15625" max="15625" width="4.42578125" customWidth="1"/>
    <col min="15626" max="15626" width="10" customWidth="1"/>
    <col min="15627" max="15627" width="6.140625" customWidth="1"/>
    <col min="15628" max="15628" width="5.7109375" customWidth="1"/>
    <col min="15629" max="15629" width="5.28515625" customWidth="1"/>
    <col min="15630" max="15630" width="5.140625" customWidth="1"/>
    <col min="15631" max="15631" width="5.42578125" customWidth="1"/>
    <col min="15632" max="15632" width="6.140625" customWidth="1"/>
    <col min="15633" max="15633" width="8.42578125" customWidth="1"/>
    <col min="15634" max="15634" width="8" customWidth="1"/>
    <col min="15635" max="15635" width="11" customWidth="1"/>
    <col min="15636" max="15636" width="8.140625" customWidth="1"/>
    <col min="15879" max="15879" width="4.7109375" customWidth="1"/>
    <col min="15880" max="15880" width="16.42578125" customWidth="1"/>
    <col min="15881" max="15881" width="4.42578125" customWidth="1"/>
    <col min="15882" max="15882" width="10" customWidth="1"/>
    <col min="15883" max="15883" width="6.140625" customWidth="1"/>
    <col min="15884" max="15884" width="5.7109375" customWidth="1"/>
    <col min="15885" max="15885" width="5.28515625" customWidth="1"/>
    <col min="15886" max="15886" width="5.140625" customWidth="1"/>
    <col min="15887" max="15887" width="5.42578125" customWidth="1"/>
    <col min="15888" max="15888" width="6.140625" customWidth="1"/>
    <col min="15889" max="15889" width="8.42578125" customWidth="1"/>
    <col min="15890" max="15890" width="8" customWidth="1"/>
    <col min="15891" max="15891" width="11" customWidth="1"/>
    <col min="15892" max="15892" width="8.140625" customWidth="1"/>
    <col min="16135" max="16135" width="4.7109375" customWidth="1"/>
    <col min="16136" max="16136" width="16.42578125" customWidth="1"/>
    <col min="16137" max="16137" width="4.42578125" customWidth="1"/>
    <col min="16138" max="16138" width="10" customWidth="1"/>
    <col min="16139" max="16139" width="6.140625" customWidth="1"/>
    <col min="16140" max="16140" width="5.7109375" customWidth="1"/>
    <col min="16141" max="16141" width="5.28515625" customWidth="1"/>
    <col min="16142" max="16142" width="5.140625" customWidth="1"/>
    <col min="16143" max="16143" width="5.42578125" customWidth="1"/>
    <col min="16144" max="16144" width="6.140625" customWidth="1"/>
    <col min="16145" max="16145" width="8.42578125" customWidth="1"/>
    <col min="16146" max="16146" width="8" customWidth="1"/>
    <col min="16147" max="16147" width="11" customWidth="1"/>
    <col min="16148" max="16148" width="8.140625" customWidth="1"/>
  </cols>
  <sheetData>
    <row r="1" spans="2:17" ht="21.6" customHeight="1" x14ac:dyDescent="0.3">
      <c r="B1" s="1127" t="s">
        <v>551</v>
      </c>
      <c r="C1" s="1128"/>
      <c r="D1" s="1128"/>
      <c r="E1" s="1128"/>
      <c r="F1" s="1128"/>
      <c r="G1" s="1128"/>
      <c r="H1" s="1128"/>
      <c r="I1" s="1128"/>
      <c r="J1" s="1128"/>
      <c r="K1" s="1128"/>
      <c r="L1" s="1128"/>
      <c r="M1" s="1128"/>
      <c r="N1" s="1128"/>
      <c r="O1" s="1128"/>
      <c r="P1" s="1128"/>
      <c r="Q1" s="587"/>
    </row>
    <row r="2" spans="2:17" ht="30" customHeight="1" x14ac:dyDescent="0.25">
      <c r="B2" s="1009"/>
      <c r="C2" s="1010"/>
      <c r="D2" s="1010"/>
      <c r="E2" s="20"/>
      <c r="F2" s="573"/>
      <c r="G2" s="1016" t="s">
        <v>436</v>
      </c>
      <c r="H2" s="1016"/>
      <c r="I2" s="1016"/>
      <c r="J2" s="1016"/>
      <c r="K2" s="1016"/>
      <c r="L2" s="117"/>
      <c r="M2" s="1029" t="s">
        <v>262</v>
      </c>
      <c r="N2" s="1029"/>
      <c r="O2" s="1029"/>
      <c r="P2" s="1029"/>
      <c r="Q2" s="574"/>
    </row>
    <row r="3" spans="2:17" x14ac:dyDescent="0.25">
      <c r="B3" s="1011" t="s">
        <v>7</v>
      </c>
      <c r="C3" s="1012"/>
      <c r="D3" s="1012"/>
      <c r="E3" s="1012"/>
      <c r="F3" s="1012"/>
      <c r="G3" s="174"/>
      <c r="H3" s="174"/>
      <c r="I3" s="174"/>
      <c r="J3" s="174"/>
      <c r="K3" s="174"/>
      <c r="L3" s="174"/>
      <c r="M3" s="138"/>
      <c r="N3" s="575"/>
      <c r="O3" s="575"/>
      <c r="P3" s="575"/>
      <c r="Q3" s="574"/>
    </row>
    <row r="4" spans="2:17" ht="14.45" customHeight="1" x14ac:dyDescent="0.25">
      <c r="B4" s="1081" t="s">
        <v>329</v>
      </c>
      <c r="C4" s="1082"/>
      <c r="D4" s="1082"/>
      <c r="E4" s="1082"/>
      <c r="F4" s="1083"/>
      <c r="G4" s="1006" t="s">
        <v>327</v>
      </c>
      <c r="H4" s="1007"/>
      <c r="I4" s="1007"/>
      <c r="J4" s="1007"/>
      <c r="K4" s="1008"/>
      <c r="L4" s="1006" t="s">
        <v>328</v>
      </c>
      <c r="M4" s="1007"/>
      <c r="N4" s="1007"/>
      <c r="O4" s="1007"/>
      <c r="P4" s="1008"/>
      <c r="Q4" s="574"/>
    </row>
    <row r="5" spans="2:17" x14ac:dyDescent="0.25">
      <c r="B5" s="328" t="s">
        <v>345</v>
      </c>
      <c r="C5" s="45" t="s">
        <v>136</v>
      </c>
      <c r="D5" s="45" t="s">
        <v>0</v>
      </c>
      <c r="E5" s="45" t="s">
        <v>3</v>
      </c>
      <c r="F5" s="45" t="s">
        <v>1</v>
      </c>
      <c r="G5" s="45" t="s">
        <v>136</v>
      </c>
      <c r="H5" s="45" t="s">
        <v>0</v>
      </c>
      <c r="I5" s="45" t="s">
        <v>3</v>
      </c>
      <c r="J5" s="263" t="s">
        <v>372</v>
      </c>
      <c r="K5" s="45" t="s">
        <v>1</v>
      </c>
      <c r="L5" s="59" t="s">
        <v>136</v>
      </c>
      <c r="M5" s="45" t="s">
        <v>0</v>
      </c>
      <c r="N5" s="45" t="s">
        <v>3</v>
      </c>
      <c r="O5" s="263" t="s">
        <v>372</v>
      </c>
      <c r="P5" s="45" t="s">
        <v>1</v>
      </c>
      <c r="Q5" s="574"/>
    </row>
    <row r="6" spans="2:17" x14ac:dyDescent="0.25">
      <c r="B6" s="111" t="s">
        <v>4</v>
      </c>
      <c r="C6" s="37">
        <f>SUM(F7:F25)</f>
        <v>0</v>
      </c>
      <c r="D6" s="62"/>
      <c r="E6" s="22"/>
      <c r="F6" s="38"/>
      <c r="G6" s="46"/>
      <c r="H6" s="47"/>
      <c r="I6" s="47"/>
      <c r="J6" s="47"/>
      <c r="K6" s="48"/>
      <c r="L6" s="46"/>
      <c r="M6" s="47"/>
      <c r="N6" s="47"/>
      <c r="O6" s="47"/>
      <c r="P6" s="48"/>
      <c r="Q6" s="574"/>
    </row>
    <row r="7" spans="2:17" x14ac:dyDescent="0.25">
      <c r="B7" s="94" t="s">
        <v>5</v>
      </c>
      <c r="C7" s="60">
        <v>0</v>
      </c>
      <c r="D7" s="118" t="s">
        <v>139</v>
      </c>
      <c r="E7" s="32">
        <f>+C7</f>
        <v>0</v>
      </c>
      <c r="F7" s="39">
        <f t="shared" ref="F7:F25" si="0">+E7</f>
        <v>0</v>
      </c>
      <c r="G7" s="49"/>
      <c r="H7" s="34"/>
      <c r="I7" s="34"/>
      <c r="J7" s="34"/>
      <c r="K7" s="39"/>
      <c r="L7" s="49">
        <v>2</v>
      </c>
      <c r="M7" s="118" t="s">
        <v>139</v>
      </c>
      <c r="N7" s="32">
        <f>+L7</f>
        <v>2</v>
      </c>
      <c r="O7" s="32"/>
      <c r="P7" s="39">
        <f>+N7</f>
        <v>2</v>
      </c>
      <c r="Q7" s="574"/>
    </row>
    <row r="8" spans="2:17" x14ac:dyDescent="0.25">
      <c r="B8" s="94" t="s">
        <v>114</v>
      </c>
      <c r="C8" s="60">
        <v>0</v>
      </c>
      <c r="D8" s="118" t="s">
        <v>139</v>
      </c>
      <c r="E8" s="32">
        <f>+C8</f>
        <v>0</v>
      </c>
      <c r="F8" s="39">
        <f t="shared" si="0"/>
        <v>0</v>
      </c>
      <c r="G8" s="49"/>
      <c r="H8" s="34"/>
      <c r="I8" s="34"/>
      <c r="J8" s="34"/>
      <c r="K8" s="39"/>
      <c r="L8" s="49">
        <v>3</v>
      </c>
      <c r="M8" s="118" t="s">
        <v>139</v>
      </c>
      <c r="N8" s="32">
        <f>+L8</f>
        <v>3</v>
      </c>
      <c r="O8" s="32"/>
      <c r="P8" s="39">
        <f t="shared" ref="P8:P24" si="1">+N8</f>
        <v>3</v>
      </c>
      <c r="Q8" s="574"/>
    </row>
    <row r="9" spans="2:17" ht="17.45" customHeight="1" x14ac:dyDescent="0.25">
      <c r="B9" s="1019" t="s">
        <v>149</v>
      </c>
      <c r="C9" s="60">
        <v>0</v>
      </c>
      <c r="D9" s="118" t="s">
        <v>16</v>
      </c>
      <c r="E9" s="32">
        <f>+C9</f>
        <v>0</v>
      </c>
      <c r="F9" s="39">
        <f t="shared" si="0"/>
        <v>0</v>
      </c>
      <c r="G9" s="49"/>
      <c r="H9" s="34"/>
      <c r="I9" s="34"/>
      <c r="J9" s="34"/>
      <c r="K9" s="39"/>
      <c r="L9" s="49">
        <v>40</v>
      </c>
      <c r="M9" s="118" t="s">
        <v>15</v>
      </c>
      <c r="N9" s="307">
        <f>+L9</f>
        <v>40</v>
      </c>
      <c r="O9" s="32"/>
      <c r="P9" s="1129">
        <f>+N10</f>
        <v>60</v>
      </c>
      <c r="Q9" s="574"/>
    </row>
    <row r="10" spans="2:17" ht="15.75" thickBot="1" x14ac:dyDescent="0.3">
      <c r="B10" s="1019"/>
      <c r="C10" s="60">
        <v>0</v>
      </c>
      <c r="D10" s="118" t="s">
        <v>15</v>
      </c>
      <c r="E10" s="32">
        <f>+C10</f>
        <v>0</v>
      </c>
      <c r="F10" s="39">
        <f t="shared" si="0"/>
        <v>0</v>
      </c>
      <c r="G10" s="49"/>
      <c r="H10" s="34"/>
      <c r="I10" s="34"/>
      <c r="J10" s="34"/>
      <c r="K10" s="39"/>
      <c r="L10" s="49">
        <v>60</v>
      </c>
      <c r="M10" s="118" t="s">
        <v>15</v>
      </c>
      <c r="N10" s="32">
        <f>+L10</f>
        <v>60</v>
      </c>
      <c r="O10" s="34">
        <v>60</v>
      </c>
      <c r="P10" s="1130"/>
      <c r="Q10" s="574"/>
    </row>
    <row r="11" spans="2:17" ht="13.9" customHeight="1" x14ac:dyDescent="0.25">
      <c r="B11" s="1136" t="s">
        <v>146</v>
      </c>
      <c r="C11" s="119">
        <v>0</v>
      </c>
      <c r="D11" s="178" t="s">
        <v>210</v>
      </c>
      <c r="E11" s="121">
        <f>+C11/6</f>
        <v>0</v>
      </c>
      <c r="F11" s="122">
        <f t="shared" si="0"/>
        <v>0</v>
      </c>
      <c r="G11" s="119">
        <v>240</v>
      </c>
      <c r="H11" s="140" t="s">
        <v>210</v>
      </c>
      <c r="I11" s="121">
        <f>+G11/6</f>
        <v>40</v>
      </c>
      <c r="J11" s="121"/>
      <c r="K11" s="122">
        <f>+I11</f>
        <v>40</v>
      </c>
      <c r="L11" s="119">
        <v>240</v>
      </c>
      <c r="M11" s="178" t="s">
        <v>210</v>
      </c>
      <c r="N11" s="320">
        <f>+L11/6</f>
        <v>40</v>
      </c>
      <c r="O11" s="123">
        <v>45</v>
      </c>
      <c r="P11" s="1131">
        <f>+N12</f>
        <v>45</v>
      </c>
      <c r="Q11" s="1134" t="s">
        <v>263</v>
      </c>
    </row>
    <row r="12" spans="2:17" ht="13.9" customHeight="1" x14ac:dyDescent="0.25">
      <c r="B12" s="1137"/>
      <c r="C12" s="60">
        <v>0</v>
      </c>
      <c r="D12" s="118" t="s">
        <v>15</v>
      </c>
      <c r="E12" s="32">
        <f>+C12</f>
        <v>0</v>
      </c>
      <c r="F12" s="39">
        <f t="shared" si="0"/>
        <v>0</v>
      </c>
      <c r="G12" s="60"/>
      <c r="H12" s="63"/>
      <c r="I12" s="32"/>
      <c r="J12" s="32"/>
      <c r="K12" s="39"/>
      <c r="L12" s="60">
        <v>45</v>
      </c>
      <c r="M12" s="118" t="s">
        <v>15</v>
      </c>
      <c r="N12" s="321">
        <f>+L12</f>
        <v>45</v>
      </c>
      <c r="O12" s="49"/>
      <c r="P12" s="1129"/>
      <c r="Q12" s="1092"/>
    </row>
    <row r="13" spans="2:17" ht="13.9" customHeight="1" x14ac:dyDescent="0.25">
      <c r="B13" s="1137" t="s">
        <v>141</v>
      </c>
      <c r="C13" s="60">
        <v>0</v>
      </c>
      <c r="D13" s="162" t="s">
        <v>211</v>
      </c>
      <c r="E13" s="32">
        <f>+C13/8</f>
        <v>0</v>
      </c>
      <c r="F13" s="39">
        <f t="shared" si="0"/>
        <v>0</v>
      </c>
      <c r="G13" s="60">
        <v>160</v>
      </c>
      <c r="H13" s="35" t="s">
        <v>211</v>
      </c>
      <c r="I13" s="32">
        <f>+G13/8</f>
        <v>20</v>
      </c>
      <c r="J13" s="32"/>
      <c r="K13" s="39">
        <f>+I13</f>
        <v>20</v>
      </c>
      <c r="L13" s="60">
        <v>160</v>
      </c>
      <c r="M13" s="162" t="s">
        <v>211</v>
      </c>
      <c r="N13" s="322">
        <f>+L13/8</f>
        <v>20</v>
      </c>
      <c r="O13" s="49">
        <f>+N13</f>
        <v>20</v>
      </c>
      <c r="P13" s="1129">
        <f t="shared" si="1"/>
        <v>20</v>
      </c>
      <c r="Q13" s="1092"/>
    </row>
    <row r="14" spans="2:17" ht="13.9" customHeight="1" x14ac:dyDescent="0.25">
      <c r="B14" s="1137"/>
      <c r="C14" s="60">
        <v>0</v>
      </c>
      <c r="D14" s="118" t="s">
        <v>212</v>
      </c>
      <c r="E14" s="32">
        <f>+C14</f>
        <v>0</v>
      </c>
      <c r="F14" s="39">
        <f t="shared" si="0"/>
        <v>0</v>
      </c>
      <c r="G14" s="60"/>
      <c r="H14" s="63"/>
      <c r="I14" s="32"/>
      <c r="J14" s="32"/>
      <c r="K14" s="39"/>
      <c r="L14" s="60">
        <v>18</v>
      </c>
      <c r="M14" s="118" t="s">
        <v>212</v>
      </c>
      <c r="N14" s="323">
        <f>+L14</f>
        <v>18</v>
      </c>
      <c r="O14" s="49"/>
      <c r="P14" s="1129"/>
      <c r="Q14" s="1092"/>
    </row>
    <row r="15" spans="2:17" ht="12" customHeight="1" x14ac:dyDescent="0.25">
      <c r="B15" s="1137" t="s">
        <v>259</v>
      </c>
      <c r="C15" s="60">
        <v>0</v>
      </c>
      <c r="D15" s="118" t="s">
        <v>163</v>
      </c>
      <c r="E15" s="32">
        <f>+C15/10</f>
        <v>0</v>
      </c>
      <c r="F15" s="39">
        <f t="shared" si="0"/>
        <v>0</v>
      </c>
      <c r="G15" s="60">
        <v>30</v>
      </c>
      <c r="H15" s="63" t="s">
        <v>163</v>
      </c>
      <c r="I15" s="32">
        <f>+G15/10</f>
        <v>3</v>
      </c>
      <c r="J15" s="32"/>
      <c r="K15" s="39">
        <f>+I15</f>
        <v>3</v>
      </c>
      <c r="L15" s="60">
        <v>30</v>
      </c>
      <c r="M15" s="118" t="s">
        <v>163</v>
      </c>
      <c r="N15" s="311">
        <f>+L15/10</f>
        <v>3</v>
      </c>
      <c r="O15" s="49">
        <f>SUM(N16:N17)</f>
        <v>6</v>
      </c>
      <c r="P15" s="1129">
        <f>SUM(N16:N17)</f>
        <v>6</v>
      </c>
      <c r="Q15" s="1092"/>
    </row>
    <row r="16" spans="2:17" ht="12" customHeight="1" x14ac:dyDescent="0.25">
      <c r="B16" s="1137"/>
      <c r="C16" s="60">
        <v>0</v>
      </c>
      <c r="D16" s="118" t="s">
        <v>15</v>
      </c>
      <c r="E16" s="32">
        <f>+C16</f>
        <v>0</v>
      </c>
      <c r="F16" s="39">
        <f t="shared" si="0"/>
        <v>0</v>
      </c>
      <c r="G16" s="60"/>
      <c r="H16" s="63"/>
      <c r="I16" s="32"/>
      <c r="J16" s="32"/>
      <c r="K16" s="39"/>
      <c r="L16" s="60">
        <v>4</v>
      </c>
      <c r="M16" s="118" t="s">
        <v>15</v>
      </c>
      <c r="N16" s="324">
        <f>+L16</f>
        <v>4</v>
      </c>
      <c r="O16" s="49"/>
      <c r="P16" s="1129"/>
      <c r="Q16" s="1092"/>
    </row>
    <row r="17" spans="2:17" ht="16.899999999999999" customHeight="1" x14ac:dyDescent="0.25">
      <c r="B17" s="1137"/>
      <c r="C17" s="60">
        <v>0</v>
      </c>
      <c r="D17" s="118" t="s">
        <v>15</v>
      </c>
      <c r="E17" s="32">
        <f>+C17</f>
        <v>0</v>
      </c>
      <c r="F17" s="39">
        <f t="shared" si="0"/>
        <v>0</v>
      </c>
      <c r="G17" s="60"/>
      <c r="H17" s="63"/>
      <c r="I17" s="32"/>
      <c r="J17" s="32"/>
      <c r="K17" s="39"/>
      <c r="L17" s="60">
        <v>2</v>
      </c>
      <c r="M17" s="118" t="s">
        <v>15</v>
      </c>
      <c r="N17" s="321">
        <f>+L17</f>
        <v>2</v>
      </c>
      <c r="O17" s="49"/>
      <c r="P17" s="1129"/>
      <c r="Q17" s="1092"/>
    </row>
    <row r="18" spans="2:17" ht="13.9" customHeight="1" x14ac:dyDescent="0.25">
      <c r="B18" s="1137" t="s">
        <v>142</v>
      </c>
      <c r="C18" s="60">
        <v>0</v>
      </c>
      <c r="D18" s="162" t="s">
        <v>213</v>
      </c>
      <c r="E18" s="32">
        <f>+C18/20</f>
        <v>0</v>
      </c>
      <c r="F18" s="39">
        <f t="shared" si="0"/>
        <v>0</v>
      </c>
      <c r="G18" s="60">
        <v>40</v>
      </c>
      <c r="H18" s="35" t="s">
        <v>213</v>
      </c>
      <c r="I18" s="32">
        <f>+G18/20</f>
        <v>2</v>
      </c>
      <c r="J18" s="32"/>
      <c r="K18" s="39">
        <f>+I18</f>
        <v>2</v>
      </c>
      <c r="L18" s="60">
        <v>40</v>
      </c>
      <c r="M18" s="162" t="s">
        <v>213</v>
      </c>
      <c r="N18" s="311">
        <f>+L18/20</f>
        <v>2</v>
      </c>
      <c r="O18" s="49">
        <v>4</v>
      </c>
      <c r="P18" s="1129">
        <f>+N19</f>
        <v>4</v>
      </c>
      <c r="Q18" s="1092"/>
    </row>
    <row r="19" spans="2:17" ht="13.9" customHeight="1" x14ac:dyDescent="0.25">
      <c r="B19" s="1137"/>
      <c r="C19" s="60">
        <v>0</v>
      </c>
      <c r="D19" s="162" t="s">
        <v>15</v>
      </c>
      <c r="E19" s="32">
        <f>+C19</f>
        <v>0</v>
      </c>
      <c r="F19" s="39">
        <f t="shared" si="0"/>
        <v>0</v>
      </c>
      <c r="G19" s="60"/>
      <c r="H19" s="35"/>
      <c r="I19" s="32"/>
      <c r="J19" s="32"/>
      <c r="K19" s="39"/>
      <c r="L19" s="60">
        <v>4</v>
      </c>
      <c r="M19" s="162" t="s">
        <v>15</v>
      </c>
      <c r="N19" s="321">
        <f>+L19</f>
        <v>4</v>
      </c>
      <c r="O19" s="49"/>
      <c r="P19" s="1129"/>
      <c r="Q19" s="1092"/>
    </row>
    <row r="20" spans="2:17" ht="13.9" customHeight="1" x14ac:dyDescent="0.25">
      <c r="B20" s="1137" t="s">
        <v>143</v>
      </c>
      <c r="C20" s="60">
        <v>0</v>
      </c>
      <c r="D20" s="118" t="s">
        <v>214</v>
      </c>
      <c r="E20" s="32">
        <f>+C20/0.8</f>
        <v>0</v>
      </c>
      <c r="F20" s="39">
        <f t="shared" si="0"/>
        <v>0</v>
      </c>
      <c r="G20" s="60">
        <v>16</v>
      </c>
      <c r="H20" s="63" t="s">
        <v>214</v>
      </c>
      <c r="I20" s="32">
        <f>+G20/0.8</f>
        <v>20</v>
      </c>
      <c r="J20" s="32"/>
      <c r="K20" s="39">
        <f>+I20</f>
        <v>20</v>
      </c>
      <c r="L20" s="60">
        <v>16</v>
      </c>
      <c r="M20" s="118" t="s">
        <v>214</v>
      </c>
      <c r="N20" s="311">
        <f>+L20/0.8</f>
        <v>20</v>
      </c>
      <c r="O20" s="49">
        <v>12</v>
      </c>
      <c r="P20" s="1129">
        <f t="shared" si="1"/>
        <v>20</v>
      </c>
      <c r="Q20" s="1092"/>
    </row>
    <row r="21" spans="2:17" ht="13.9" customHeight="1" x14ac:dyDescent="0.25">
      <c r="B21" s="1137"/>
      <c r="C21" s="60">
        <v>0</v>
      </c>
      <c r="D21" s="118" t="s">
        <v>15</v>
      </c>
      <c r="E21" s="32">
        <f>+C21</f>
        <v>0</v>
      </c>
      <c r="F21" s="39">
        <f t="shared" si="0"/>
        <v>0</v>
      </c>
      <c r="G21" s="60"/>
      <c r="H21" s="63"/>
      <c r="I21" s="32"/>
      <c r="J21" s="32"/>
      <c r="K21" s="39"/>
      <c r="L21" s="60">
        <v>12</v>
      </c>
      <c r="M21" s="118" t="s">
        <v>15</v>
      </c>
      <c r="N21" s="321">
        <f>+L21</f>
        <v>12</v>
      </c>
      <c r="O21" s="49"/>
      <c r="P21" s="1129"/>
      <c r="Q21" s="1092"/>
    </row>
    <row r="22" spans="2:17" ht="13.9" customHeight="1" x14ac:dyDescent="0.25">
      <c r="B22" s="1137" t="s">
        <v>144</v>
      </c>
      <c r="C22" s="60">
        <v>0</v>
      </c>
      <c r="D22" s="118" t="s">
        <v>211</v>
      </c>
      <c r="E22" s="32">
        <f>+C22/8</f>
        <v>0</v>
      </c>
      <c r="F22" s="39">
        <f t="shared" si="0"/>
        <v>0</v>
      </c>
      <c r="G22" s="60">
        <v>80</v>
      </c>
      <c r="H22" s="63" t="s">
        <v>211</v>
      </c>
      <c r="I22" s="32">
        <f>+G22/8</f>
        <v>10</v>
      </c>
      <c r="J22" s="32"/>
      <c r="K22" s="39">
        <f>+I22</f>
        <v>10</v>
      </c>
      <c r="L22" s="60">
        <v>80</v>
      </c>
      <c r="M22" s="118" t="s">
        <v>211</v>
      </c>
      <c r="N22" s="32">
        <f>+L22/8</f>
        <v>10</v>
      </c>
      <c r="O22" s="34">
        <v>10</v>
      </c>
      <c r="P22" s="1129">
        <f t="shared" si="1"/>
        <v>10</v>
      </c>
      <c r="Q22" s="1092"/>
    </row>
    <row r="23" spans="2:17" ht="13.9" customHeight="1" thickBot="1" x14ac:dyDescent="0.3">
      <c r="B23" s="1138"/>
      <c r="C23" s="128">
        <v>0</v>
      </c>
      <c r="D23" s="129" t="s">
        <v>15</v>
      </c>
      <c r="E23" s="130">
        <f>+C23</f>
        <v>0</v>
      </c>
      <c r="F23" s="131">
        <f t="shared" si="0"/>
        <v>0</v>
      </c>
      <c r="G23" s="128"/>
      <c r="H23" s="141"/>
      <c r="I23" s="130"/>
      <c r="J23" s="130"/>
      <c r="K23" s="131"/>
      <c r="L23" s="128">
        <v>4</v>
      </c>
      <c r="M23" s="129" t="s">
        <v>15</v>
      </c>
      <c r="N23" s="325">
        <f>+L23</f>
        <v>4</v>
      </c>
      <c r="O23" s="136"/>
      <c r="P23" s="1130"/>
      <c r="Q23" s="1135"/>
    </row>
    <row r="24" spans="2:17" x14ac:dyDescent="0.25">
      <c r="B24" s="1019" t="s">
        <v>145</v>
      </c>
      <c r="C24" s="60">
        <v>0</v>
      </c>
      <c r="D24" s="118" t="s">
        <v>215</v>
      </c>
      <c r="E24" s="32">
        <f>+C24/30</f>
        <v>0</v>
      </c>
      <c r="F24" s="39">
        <f t="shared" si="0"/>
        <v>0</v>
      </c>
      <c r="G24" s="60"/>
      <c r="H24" s="63"/>
      <c r="I24" s="32"/>
      <c r="J24" s="32"/>
      <c r="K24" s="39"/>
      <c r="L24" s="60">
        <v>60</v>
      </c>
      <c r="M24" s="118" t="s">
        <v>215</v>
      </c>
      <c r="N24" s="326">
        <f>+L24/30</f>
        <v>2</v>
      </c>
      <c r="O24" s="34">
        <f>+N24</f>
        <v>2</v>
      </c>
      <c r="P24" s="1131">
        <f t="shared" si="1"/>
        <v>2</v>
      </c>
      <c r="Q24" s="574"/>
    </row>
    <row r="25" spans="2:17" x14ac:dyDescent="0.25">
      <c r="B25" s="1019"/>
      <c r="C25" s="60">
        <v>0</v>
      </c>
      <c r="D25" s="118" t="s">
        <v>15</v>
      </c>
      <c r="E25" s="32">
        <f>+C25</f>
        <v>0</v>
      </c>
      <c r="F25" s="39">
        <f t="shared" si="0"/>
        <v>0</v>
      </c>
      <c r="G25" s="60"/>
      <c r="H25" s="63"/>
      <c r="I25" s="32"/>
      <c r="J25" s="32"/>
      <c r="K25" s="39"/>
      <c r="L25" s="60">
        <v>1</v>
      </c>
      <c r="M25" s="118" t="s">
        <v>15</v>
      </c>
      <c r="N25" s="323">
        <f>+L25</f>
        <v>1</v>
      </c>
      <c r="O25" s="34"/>
      <c r="P25" s="1129"/>
      <c r="Q25" s="574"/>
    </row>
    <row r="26" spans="2:17" x14ac:dyDescent="0.25">
      <c r="B26" s="94" t="s">
        <v>133</v>
      </c>
      <c r="C26" s="31">
        <v>0</v>
      </c>
      <c r="D26" s="118" t="s">
        <v>160</v>
      </c>
      <c r="E26" s="32">
        <f>+C26/1.5</f>
        <v>0</v>
      </c>
      <c r="F26" s="40">
        <v>0</v>
      </c>
      <c r="G26" s="57"/>
      <c r="H26" s="58"/>
      <c r="I26" s="58"/>
      <c r="J26" s="58"/>
      <c r="K26" s="53"/>
      <c r="L26" s="60">
        <v>45</v>
      </c>
      <c r="M26" s="118" t="s">
        <v>160</v>
      </c>
      <c r="N26" s="32">
        <f>+L26/1.5</f>
        <v>30</v>
      </c>
      <c r="O26" s="34">
        <v>0</v>
      </c>
      <c r="P26" s="53">
        <f>+O26</f>
        <v>0</v>
      </c>
      <c r="Q26" s="576"/>
    </row>
    <row r="27" spans="2:17" x14ac:dyDescent="0.25">
      <c r="B27" s="94" t="s">
        <v>112</v>
      </c>
      <c r="C27" s="41">
        <v>0</v>
      </c>
      <c r="D27" s="118" t="s">
        <v>160</v>
      </c>
      <c r="E27" s="32">
        <f>+C27/1.5</f>
        <v>0</v>
      </c>
      <c r="F27" s="50">
        <v>0</v>
      </c>
      <c r="G27" s="57"/>
      <c r="H27" s="58"/>
      <c r="I27" s="58"/>
      <c r="J27" s="58"/>
      <c r="K27" s="58"/>
      <c r="L27" s="60">
        <v>24</v>
      </c>
      <c r="M27" s="118" t="s">
        <v>160</v>
      </c>
      <c r="N27" s="32">
        <f>+L27/1.5</f>
        <v>16</v>
      </c>
      <c r="O27" s="34">
        <v>0</v>
      </c>
      <c r="P27" s="53">
        <f>+O27</f>
        <v>0</v>
      </c>
      <c r="Q27" s="576"/>
    </row>
    <row r="28" spans="2:17" x14ac:dyDescent="0.25">
      <c r="B28" s="94" t="s">
        <v>25</v>
      </c>
      <c r="C28" s="41">
        <v>0</v>
      </c>
      <c r="D28" s="118" t="s">
        <v>160</v>
      </c>
      <c r="E28" s="32">
        <f>+C28/1.5</f>
        <v>0</v>
      </c>
      <c r="F28" s="58">
        <v>0</v>
      </c>
      <c r="G28" s="363"/>
      <c r="H28" s="56"/>
      <c r="I28" s="77"/>
      <c r="J28" s="77"/>
      <c r="K28" s="58"/>
      <c r="L28" s="60">
        <v>60</v>
      </c>
      <c r="M28" s="118" t="s">
        <v>160</v>
      </c>
      <c r="N28" s="32">
        <f>+L28/1.5</f>
        <v>40</v>
      </c>
      <c r="O28" s="34"/>
      <c r="P28" s="53">
        <f>+N28</f>
        <v>40</v>
      </c>
      <c r="Q28" s="576" t="s">
        <v>134</v>
      </c>
    </row>
    <row r="29" spans="2:17" ht="17.45" customHeight="1" x14ac:dyDescent="0.25">
      <c r="B29" s="1019" t="s">
        <v>220</v>
      </c>
      <c r="C29" s="41">
        <v>0</v>
      </c>
      <c r="D29" s="118" t="s">
        <v>163</v>
      </c>
      <c r="E29" s="32">
        <f>+C29/10</f>
        <v>0</v>
      </c>
      <c r="F29" s="53">
        <f>+C29/10</f>
        <v>0</v>
      </c>
      <c r="G29" s="363"/>
      <c r="H29" s="56"/>
      <c r="I29" s="77"/>
      <c r="J29" s="77"/>
      <c r="K29" s="53"/>
      <c r="L29" s="60">
        <v>30</v>
      </c>
      <c r="M29" s="118" t="s">
        <v>163</v>
      </c>
      <c r="N29" s="311">
        <f>+L29/10</f>
        <v>3</v>
      </c>
      <c r="O29" s="34"/>
      <c r="P29" s="1129">
        <f>+N30</f>
        <v>4</v>
      </c>
      <c r="Q29" s="574"/>
    </row>
    <row r="30" spans="2:17" x14ac:dyDescent="0.25">
      <c r="B30" s="1019"/>
      <c r="C30" s="60">
        <v>0</v>
      </c>
      <c r="D30" s="118" t="s">
        <v>139</v>
      </c>
      <c r="E30" s="32">
        <f>+C30</f>
        <v>0</v>
      </c>
      <c r="F30" s="39">
        <f>+E30</f>
        <v>0</v>
      </c>
      <c r="G30" s="54"/>
      <c r="H30" s="55"/>
      <c r="I30" s="55"/>
      <c r="J30" s="55"/>
      <c r="K30" s="52"/>
      <c r="L30" s="60">
        <v>4</v>
      </c>
      <c r="M30" s="118" t="s">
        <v>139</v>
      </c>
      <c r="N30" s="321">
        <f>+L30</f>
        <v>4</v>
      </c>
      <c r="O30" s="34">
        <f>+N30</f>
        <v>4</v>
      </c>
      <c r="P30" s="1129"/>
      <c r="Q30" s="574"/>
    </row>
    <row r="31" spans="2:17" x14ac:dyDescent="0.25">
      <c r="B31" s="1019"/>
      <c r="C31" s="60">
        <v>0</v>
      </c>
      <c r="D31" s="118" t="s">
        <v>148</v>
      </c>
      <c r="E31" s="32">
        <f>+C31</f>
        <v>0</v>
      </c>
      <c r="F31" s="39">
        <f>+E31</f>
        <v>0</v>
      </c>
      <c r="G31" s="54"/>
      <c r="H31" s="55"/>
      <c r="I31" s="55"/>
      <c r="J31" s="55"/>
      <c r="K31" s="52"/>
      <c r="L31" s="60">
        <v>4</v>
      </c>
      <c r="M31" s="118" t="s">
        <v>148</v>
      </c>
      <c r="N31" s="32">
        <f>+L31</f>
        <v>4</v>
      </c>
      <c r="O31" s="32"/>
      <c r="P31" s="39">
        <f>+N31</f>
        <v>4</v>
      </c>
      <c r="Q31" s="574"/>
    </row>
    <row r="32" spans="2:17" x14ac:dyDescent="0.25">
      <c r="B32" s="1132" t="s">
        <v>151</v>
      </c>
      <c r="C32" s="66">
        <v>0</v>
      </c>
      <c r="D32" s="666" t="s">
        <v>152</v>
      </c>
      <c r="E32" s="667">
        <f>+C32/16</f>
        <v>0</v>
      </c>
      <c r="F32" s="40">
        <f t="shared" ref="F32:F34" si="2">+E32</f>
        <v>0</v>
      </c>
      <c r="G32" s="54"/>
      <c r="H32" s="55"/>
      <c r="I32" s="55"/>
      <c r="J32" s="55"/>
      <c r="K32" s="52"/>
      <c r="L32" s="60">
        <v>320</v>
      </c>
      <c r="M32" s="666" t="s">
        <v>152</v>
      </c>
      <c r="N32" s="667">
        <f>+L32/16</f>
        <v>20</v>
      </c>
      <c r="O32" s="668">
        <v>0</v>
      </c>
      <c r="P32" s="39">
        <f>+O32</f>
        <v>0</v>
      </c>
      <c r="Q32" s="574"/>
    </row>
    <row r="33" spans="2:17" x14ac:dyDescent="0.25">
      <c r="B33" s="1133"/>
      <c r="C33" s="66">
        <v>0</v>
      </c>
      <c r="D33" s="666" t="s">
        <v>216</v>
      </c>
      <c r="E33" s="667">
        <f>+C33</f>
        <v>0</v>
      </c>
      <c r="F33" s="40">
        <f t="shared" si="2"/>
        <v>0</v>
      </c>
      <c r="G33" s="54"/>
      <c r="H33" s="55"/>
      <c r="I33" s="55"/>
      <c r="J33" s="55"/>
      <c r="K33" s="52"/>
      <c r="L33" s="60">
        <v>25</v>
      </c>
      <c r="M33" s="666" t="s">
        <v>217</v>
      </c>
      <c r="N33" s="667">
        <f>+L33</f>
        <v>25</v>
      </c>
      <c r="O33" s="668">
        <v>0</v>
      </c>
      <c r="P33" s="39">
        <f>+O33</f>
        <v>0</v>
      </c>
      <c r="Q33" s="574"/>
    </row>
    <row r="34" spans="2:17" x14ac:dyDescent="0.25">
      <c r="B34" s="559" t="s">
        <v>150</v>
      </c>
      <c r="C34" s="60">
        <v>0</v>
      </c>
      <c r="D34" s="118" t="s">
        <v>139</v>
      </c>
      <c r="E34" s="667">
        <f>+C34</f>
        <v>0</v>
      </c>
      <c r="F34" s="40">
        <f t="shared" si="2"/>
        <v>0</v>
      </c>
      <c r="G34" s="54"/>
      <c r="H34" s="55"/>
      <c r="I34" s="55"/>
      <c r="J34" s="55"/>
      <c r="K34" s="52"/>
      <c r="L34" s="60">
        <v>1</v>
      </c>
      <c r="M34" s="118" t="s">
        <v>139</v>
      </c>
      <c r="N34" s="667">
        <f>+L34</f>
        <v>1</v>
      </c>
      <c r="O34" s="668">
        <v>0</v>
      </c>
      <c r="P34" s="39">
        <f>+O34</f>
        <v>0</v>
      </c>
      <c r="Q34" s="574"/>
    </row>
    <row r="35" spans="2:17" x14ac:dyDescent="0.25">
      <c r="B35" s="94" t="s">
        <v>138</v>
      </c>
      <c r="C35" s="41">
        <v>0</v>
      </c>
      <c r="D35" s="118" t="s">
        <v>139</v>
      </c>
      <c r="E35" s="32">
        <f>+C35</f>
        <v>0</v>
      </c>
      <c r="F35" s="53">
        <f>+C35/10</f>
        <v>0</v>
      </c>
      <c r="G35" s="54"/>
      <c r="H35" s="55"/>
      <c r="I35" s="55"/>
      <c r="J35" s="55"/>
      <c r="K35" s="52"/>
      <c r="L35" s="60">
        <v>10</v>
      </c>
      <c r="M35" s="118" t="s">
        <v>139</v>
      </c>
      <c r="N35" s="32">
        <f>+L35</f>
        <v>10</v>
      </c>
      <c r="O35" s="32"/>
      <c r="P35" s="53">
        <f>+N35</f>
        <v>10</v>
      </c>
      <c r="Q35" s="574"/>
    </row>
    <row r="36" spans="2:17" x14ac:dyDescent="0.25">
      <c r="B36" s="113"/>
      <c r="C36" s="42"/>
      <c r="D36" s="1024" t="s">
        <v>6</v>
      </c>
      <c r="E36" s="1024"/>
      <c r="F36" s="43">
        <f>SUM(F7:F28)</f>
        <v>0</v>
      </c>
      <c r="G36" s="51"/>
      <c r="H36" s="1024" t="s">
        <v>6</v>
      </c>
      <c r="I36" s="1024"/>
      <c r="J36" s="554"/>
      <c r="K36" s="43">
        <f>SUM(K7:K35)</f>
        <v>95</v>
      </c>
      <c r="L36" s="51"/>
      <c r="M36" s="284" t="s">
        <v>6</v>
      </c>
      <c r="N36" s="284"/>
      <c r="O36" s="284"/>
      <c r="P36" s="65">
        <f>SUM(P6:P35)</f>
        <v>230</v>
      </c>
      <c r="Q36" s="574"/>
    </row>
    <row r="37" spans="2:17" x14ac:dyDescent="0.25">
      <c r="B37" s="621"/>
      <c r="C37" s="360"/>
      <c r="D37" s="578"/>
      <c r="E37" s="360"/>
      <c r="F37" s="360"/>
      <c r="G37" s="360"/>
      <c r="H37" s="669"/>
      <c r="I37" s="670"/>
      <c r="J37" s="670"/>
      <c r="K37" s="670"/>
      <c r="L37" s="670"/>
      <c r="M37" s="20"/>
      <c r="N37" s="573"/>
      <c r="O37" s="573"/>
      <c r="P37" s="573"/>
      <c r="Q37" s="574"/>
    </row>
    <row r="38" spans="2:17" x14ac:dyDescent="0.25">
      <c r="B38" s="1022" t="s">
        <v>509</v>
      </c>
      <c r="C38" s="1023"/>
      <c r="D38" s="1023"/>
      <c r="E38" s="1023"/>
      <c r="F38" s="1023"/>
      <c r="G38" s="1023"/>
      <c r="H38" s="669"/>
      <c r="I38" s="670"/>
      <c r="J38" s="670"/>
      <c r="K38" s="670"/>
      <c r="L38" s="670"/>
      <c r="M38" s="20"/>
      <c r="N38" s="573"/>
      <c r="O38" s="573"/>
      <c r="P38" s="573"/>
      <c r="Q38" s="574"/>
    </row>
    <row r="39" spans="2:17" x14ac:dyDescent="0.25">
      <c r="B39" s="577" t="s">
        <v>137</v>
      </c>
      <c r="C39" s="360"/>
      <c r="D39" s="578"/>
      <c r="E39" s="360"/>
      <c r="F39" s="360"/>
      <c r="G39" s="360"/>
      <c r="H39" s="669"/>
      <c r="I39" s="670"/>
      <c r="J39" s="670"/>
      <c r="K39" s="670"/>
      <c r="L39" s="360" t="s">
        <v>236</v>
      </c>
      <c r="M39" s="360"/>
      <c r="N39" s="360"/>
      <c r="O39" s="360"/>
      <c r="P39" s="387"/>
      <c r="Q39" s="663"/>
    </row>
    <row r="40" spans="2:17" x14ac:dyDescent="0.25">
      <c r="B40" s="579" t="s">
        <v>147</v>
      </c>
      <c r="C40" s="360"/>
      <c r="D40" s="578"/>
      <c r="E40" s="360"/>
      <c r="F40" s="360"/>
      <c r="G40" s="360"/>
      <c r="H40" s="669"/>
      <c r="I40" s="670"/>
      <c r="J40" s="670"/>
      <c r="K40" s="670"/>
      <c r="L40" s="1025" t="s">
        <v>487</v>
      </c>
      <c r="M40" s="1025"/>
      <c r="N40" s="1025"/>
      <c r="O40" s="1025"/>
      <c r="P40" s="1025"/>
      <c r="Q40" s="639"/>
    </row>
    <row r="41" spans="2:17" ht="14.45" customHeight="1" x14ac:dyDescent="0.25">
      <c r="B41" s="579" t="s">
        <v>511</v>
      </c>
      <c r="C41" s="360"/>
      <c r="D41" s="578"/>
      <c r="E41" s="360"/>
      <c r="F41" s="360"/>
      <c r="G41" s="360"/>
      <c r="H41" s="669"/>
      <c r="I41" s="670"/>
      <c r="J41" s="670"/>
      <c r="K41" s="670"/>
      <c r="L41" s="1025"/>
      <c r="M41" s="1025"/>
      <c r="N41" s="1025"/>
      <c r="O41" s="1025"/>
      <c r="P41" s="1025"/>
      <c r="Q41" s="639"/>
    </row>
    <row r="42" spans="2:17" x14ac:dyDescent="0.25">
      <c r="B42" s="579" t="s">
        <v>510</v>
      </c>
      <c r="C42" s="360"/>
      <c r="D42" s="526"/>
      <c r="E42" s="360"/>
      <c r="F42" s="360"/>
      <c r="G42" s="360"/>
      <c r="H42" s="669"/>
      <c r="I42" s="670"/>
      <c r="J42" s="670"/>
      <c r="K42" s="670"/>
      <c r="L42" s="670"/>
      <c r="M42" s="20"/>
      <c r="N42" s="573"/>
      <c r="O42" s="573"/>
      <c r="P42" s="573"/>
      <c r="Q42" s="574"/>
    </row>
    <row r="43" spans="2:17" x14ac:dyDescent="0.25">
      <c r="B43" s="579" t="s">
        <v>514</v>
      </c>
      <c r="C43" s="360"/>
      <c r="D43" s="526"/>
      <c r="E43" s="360"/>
      <c r="F43" s="360"/>
      <c r="G43" s="360"/>
      <c r="H43" s="669"/>
      <c r="I43" s="670"/>
      <c r="J43" s="670"/>
      <c r="K43" s="670"/>
      <c r="L43" s="670"/>
      <c r="M43" s="20"/>
      <c r="N43" s="573"/>
      <c r="O43" s="573"/>
      <c r="P43" s="573"/>
      <c r="Q43" s="574"/>
    </row>
    <row r="44" spans="2:17" x14ac:dyDescent="0.25">
      <c r="B44" s="581" t="s">
        <v>512</v>
      </c>
      <c r="C44" s="527"/>
      <c r="D44" s="527"/>
      <c r="E44" s="527"/>
      <c r="F44" s="527"/>
      <c r="G44" s="387"/>
      <c r="H44" s="669"/>
      <c r="I44" s="670"/>
      <c r="J44" s="670"/>
      <c r="K44" s="670"/>
      <c r="L44" s="670"/>
      <c r="M44" s="20"/>
      <c r="N44" s="573"/>
      <c r="O44" s="573"/>
      <c r="P44" s="573"/>
      <c r="Q44" s="574"/>
    </row>
    <row r="45" spans="2:17" x14ac:dyDescent="0.25">
      <c r="B45" s="581" t="s">
        <v>513</v>
      </c>
      <c r="C45" s="421"/>
      <c r="D45" s="527"/>
      <c r="E45" s="527"/>
      <c r="F45" s="527"/>
      <c r="G45" s="387"/>
      <c r="H45" s="669"/>
      <c r="I45" s="670"/>
      <c r="J45" s="670"/>
      <c r="K45" s="670"/>
      <c r="L45" s="670"/>
      <c r="M45" s="20"/>
      <c r="N45" s="573"/>
      <c r="O45" s="573"/>
      <c r="P45" s="573"/>
      <c r="Q45" s="574"/>
    </row>
    <row r="46" spans="2:17" x14ac:dyDescent="0.25">
      <c r="B46" s="582" t="s">
        <v>245</v>
      </c>
      <c r="C46" s="585"/>
      <c r="D46" s="585"/>
      <c r="E46" s="584"/>
      <c r="F46" s="584"/>
      <c r="G46" s="584"/>
      <c r="H46" s="671"/>
      <c r="I46" s="672"/>
      <c r="J46" s="672"/>
      <c r="K46" s="672"/>
      <c r="L46" s="672"/>
      <c r="M46" s="673"/>
      <c r="N46" s="674"/>
      <c r="O46" s="674"/>
      <c r="P46" s="674"/>
      <c r="Q46" s="586"/>
    </row>
    <row r="47" spans="2:17" x14ac:dyDescent="0.25">
      <c r="B47" s="365"/>
      <c r="C47" s="36"/>
      <c r="D47" s="365"/>
      <c r="E47" s="36"/>
      <c r="F47" s="36"/>
      <c r="G47" s="36"/>
      <c r="H47" s="18"/>
      <c r="I47" s="158"/>
      <c r="J47" s="158"/>
      <c r="K47" s="158"/>
      <c r="L47" s="158"/>
      <c r="M47" s="1"/>
      <c r="N47" s="2"/>
      <c r="O47" s="2"/>
      <c r="P47" s="2"/>
      <c r="Q47" s="36"/>
    </row>
  </sheetData>
  <mergeCells count="32">
    <mergeCell ref="Q11:Q23"/>
    <mergeCell ref="M2:P2"/>
    <mergeCell ref="B24:B25"/>
    <mergeCell ref="B11:B12"/>
    <mergeCell ref="B9:B10"/>
    <mergeCell ref="B13:B14"/>
    <mergeCell ref="B18:B19"/>
    <mergeCell ref="B20:B21"/>
    <mergeCell ref="B22:B23"/>
    <mergeCell ref="B15:B17"/>
    <mergeCell ref="B4:F4"/>
    <mergeCell ref="P15:P17"/>
    <mergeCell ref="P13:P14"/>
    <mergeCell ref="P11:P12"/>
    <mergeCell ref="P18:P19"/>
    <mergeCell ref="P20:P21"/>
    <mergeCell ref="B38:G38"/>
    <mergeCell ref="L40:P41"/>
    <mergeCell ref="B1:P1"/>
    <mergeCell ref="B2:D2"/>
    <mergeCell ref="B3:F3"/>
    <mergeCell ref="G4:K4"/>
    <mergeCell ref="L4:P4"/>
    <mergeCell ref="G2:K2"/>
    <mergeCell ref="P22:P23"/>
    <mergeCell ref="P24:P25"/>
    <mergeCell ref="P29:P30"/>
    <mergeCell ref="P9:P10"/>
    <mergeCell ref="B32:B33"/>
    <mergeCell ref="D36:E36"/>
    <mergeCell ref="H36:I36"/>
    <mergeCell ref="B29:B31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10</vt:i4>
      </vt:variant>
    </vt:vector>
  </HeadingPairs>
  <TitlesOfParts>
    <vt:vector size="23" baseType="lpstr">
      <vt:lpstr>AFOROS</vt:lpstr>
      <vt:lpstr>OFC A.C.</vt:lpstr>
      <vt:lpstr>OFICINAS</vt:lpstr>
      <vt:lpstr>DISCOTECA</vt:lpstr>
      <vt:lpstr>TRAGAMON</vt:lpstr>
      <vt:lpstr>GALERIAS</vt:lpstr>
      <vt:lpstr>RESTAURANTE</vt:lpstr>
      <vt:lpstr>INDUSTRIA</vt:lpstr>
      <vt:lpstr>SALUD</vt:lpstr>
      <vt:lpstr>EDU BASICA</vt:lpstr>
      <vt:lpstr>EDU SUP</vt:lpstr>
      <vt:lpstr>RECREAC</vt:lpstr>
      <vt:lpstr>HOSTAL</vt:lpstr>
      <vt:lpstr>AFOROS!Área_de_impresión</vt:lpstr>
      <vt:lpstr>DISCOTECA!Área_de_impresión</vt:lpstr>
      <vt:lpstr>'EDU BASICA'!Área_de_impresión</vt:lpstr>
      <vt:lpstr>GALERIAS!Área_de_impresión</vt:lpstr>
      <vt:lpstr>HOSTAL!Área_de_impresión</vt:lpstr>
      <vt:lpstr>INDUSTRIA!Área_de_impresión</vt:lpstr>
      <vt:lpstr>'OFC A.C.'!Área_de_impresión</vt:lpstr>
      <vt:lpstr>OFICINAS!Área_de_impresión</vt:lpstr>
      <vt:lpstr>RESTAURANTE!Área_de_impresión</vt:lpstr>
      <vt:lpstr>TRAGAMON!Área_de_impresión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JOHN CONRAD BARRENA DIOSES</cp:lastModifiedBy>
  <cp:lastPrinted>2018-01-22T03:03:25Z</cp:lastPrinted>
  <dcterms:created xsi:type="dcterms:W3CDTF">2014-03-25T11:01:37Z</dcterms:created>
  <dcterms:modified xsi:type="dcterms:W3CDTF">2018-01-22T03:18:12Z</dcterms:modified>
</cp:coreProperties>
</file>